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Dell\ownCloud\NUTRITHERAPIE_MyCore\Raoult\Sante_publique_France\ADE_Vaccin\"/>
    </mc:Choice>
  </mc:AlternateContent>
  <bookViews>
    <workbookView xWindow="950" yWindow="1110" windowWidth="30900" windowHeight="16300" firstSheet="1" activeTab="4"/>
  </bookViews>
  <sheets>
    <sheet name="SPF_deces_1janv21-1juil21" sheetId="12" r:id="rId1"/>
    <sheet name="2021 Métro INSEE" sheetId="2" r:id="rId2"/>
    <sheet name="SPF_deces_1juil" sheetId="9" r:id="rId3"/>
    <sheet name="Deces_vaccins_1juil" sheetId="10" r:id="rId4"/>
    <sheet name="Covid-vs-Vaccin 1juil" sheetId="11" r:id="rId5"/>
    <sheet name="SPF_27mai" sheetId="6" r:id="rId6"/>
    <sheet name="Deces_vaccins_27mai" sheetId="4" r:id="rId7"/>
    <sheet name="Covid-vs-Vaccin 27mai" sheetId="5" r:id="rId8"/>
    <sheet name="Covid-vs-Vaccin 3juin" sheetId="7" r:id="rId9"/>
    <sheet name="SPF_3juin21" sheetId="1" r:id="rId10"/>
    <sheet name="Deces_vaccins_13mai" sheetId="3" r:id="rId11"/>
    <sheet name="Feuil5" sheetId="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2" l="1"/>
  <c r="H15" i="12"/>
  <c r="H6" i="12"/>
  <c r="H5" i="12"/>
  <c r="H4" i="12"/>
  <c r="H3" i="12"/>
  <c r="H2" i="12"/>
  <c r="D16" i="12"/>
  <c r="D15" i="12"/>
  <c r="D9" i="12"/>
  <c r="D7" i="12"/>
  <c r="D6" i="12"/>
  <c r="D5" i="12"/>
  <c r="D4" i="12"/>
  <c r="D3" i="12"/>
  <c r="D2" i="12"/>
  <c r="C16" i="12"/>
  <c r="C15" i="12"/>
  <c r="C9" i="12"/>
  <c r="B16" i="12"/>
  <c r="B15" i="12"/>
  <c r="B9" i="12"/>
  <c r="K8" i="12"/>
  <c r="L8" i="12" s="1"/>
  <c r="J8" i="12"/>
  <c r="K7" i="12"/>
  <c r="L7" i="12" s="1"/>
  <c r="J7" i="12"/>
  <c r="L6" i="12"/>
  <c r="E6" i="12"/>
  <c r="F6" i="12" s="1"/>
  <c r="L5" i="12"/>
  <c r="E5" i="12"/>
  <c r="G5" i="12" s="1"/>
  <c r="L4" i="12"/>
  <c r="E4" i="12"/>
  <c r="F4" i="12" s="1"/>
  <c r="L3" i="12"/>
  <c r="E3" i="12"/>
  <c r="F3" i="12" s="1"/>
  <c r="L2" i="12"/>
  <c r="E2" i="12"/>
  <c r="G2" i="12" s="1"/>
  <c r="G6" i="12" l="1"/>
  <c r="G3" i="12"/>
  <c r="G4" i="12"/>
  <c r="E16" i="12"/>
  <c r="F5" i="12"/>
  <c r="E15" i="12"/>
  <c r="F2" i="12"/>
  <c r="H29" i="11"/>
  <c r="D6" i="10"/>
  <c r="D42" i="10"/>
  <c r="D41" i="10"/>
  <c r="D5" i="10"/>
  <c r="C25" i="10"/>
  <c r="C24" i="10"/>
  <c r="D4" i="10"/>
  <c r="B42" i="10"/>
  <c r="B41" i="10"/>
  <c r="B25" i="10"/>
  <c r="B24" i="10"/>
  <c r="F15" i="12" l="1"/>
  <c r="G15" i="12"/>
  <c r="F16" i="12"/>
  <c r="G16" i="12"/>
  <c r="G29" i="11"/>
  <c r="I29" i="11" s="1"/>
  <c r="K3" i="11"/>
  <c r="I24" i="11" s="1"/>
  <c r="J3" i="11"/>
  <c r="H24" i="11" s="1"/>
  <c r="K2" i="11"/>
  <c r="I23" i="11" s="1"/>
  <c r="H42" i="10"/>
  <c r="G42" i="10"/>
  <c r="F42" i="10"/>
  <c r="C42" i="10"/>
  <c r="H41" i="10"/>
  <c r="G41" i="10"/>
  <c r="F41" i="10"/>
  <c r="C41" i="10"/>
  <c r="J39" i="10"/>
  <c r="I39" i="10"/>
  <c r="J38" i="10"/>
  <c r="I38" i="10"/>
  <c r="J37" i="10"/>
  <c r="I37" i="10"/>
  <c r="J36" i="10"/>
  <c r="I36" i="10"/>
  <c r="J35" i="10"/>
  <c r="I35" i="10"/>
  <c r="H25" i="10"/>
  <c r="G25" i="10"/>
  <c r="J25" i="10" s="1"/>
  <c r="F25" i="10"/>
  <c r="I25" i="10" s="1"/>
  <c r="E25" i="10"/>
  <c r="D25" i="10"/>
  <c r="H24" i="10"/>
  <c r="G24" i="10"/>
  <c r="F24" i="10"/>
  <c r="E24" i="10"/>
  <c r="D24" i="10"/>
  <c r="J41" i="10"/>
  <c r="K22" i="10"/>
  <c r="K39" i="10" s="1"/>
  <c r="J22" i="10"/>
  <c r="I22" i="10"/>
  <c r="K21" i="10"/>
  <c r="K38" i="10" s="1"/>
  <c r="J21" i="10"/>
  <c r="I21" i="10"/>
  <c r="K20" i="10"/>
  <c r="K37" i="10" s="1"/>
  <c r="J20" i="10"/>
  <c r="I20" i="10"/>
  <c r="K19" i="10"/>
  <c r="K36" i="10" s="1"/>
  <c r="J19" i="10"/>
  <c r="I19" i="10"/>
  <c r="K18" i="10"/>
  <c r="K35" i="10" s="1"/>
  <c r="J18" i="10"/>
  <c r="I18" i="10"/>
  <c r="E7" i="10"/>
  <c r="H5" i="11" s="1"/>
  <c r="J5" i="11" s="1"/>
  <c r="D7" i="10"/>
  <c r="F7" i="10" s="1"/>
  <c r="I5" i="11" s="1"/>
  <c r="K5" i="11" s="1"/>
  <c r="E6" i="10"/>
  <c r="H4" i="11" s="1"/>
  <c r="J4" i="11" s="1"/>
  <c r="H25" i="11" s="1"/>
  <c r="F6" i="10"/>
  <c r="I4" i="11" s="1"/>
  <c r="K4" i="11" s="1"/>
  <c r="I25" i="11" s="1"/>
  <c r="E5" i="10"/>
  <c r="H3" i="11" s="1"/>
  <c r="F5" i="10"/>
  <c r="I3" i="11" s="1"/>
  <c r="E4" i="10"/>
  <c r="H2" i="11" s="1"/>
  <c r="J2" i="11" s="1"/>
  <c r="H23" i="11" s="1"/>
  <c r="F4" i="10"/>
  <c r="I2" i="11" s="1"/>
  <c r="B16" i="9"/>
  <c r="B15" i="9"/>
  <c r="B9" i="9"/>
  <c r="G8" i="9"/>
  <c r="F8" i="9"/>
  <c r="G7" i="9"/>
  <c r="F7" i="9"/>
  <c r="H7" i="9" s="1"/>
  <c r="H6" i="9"/>
  <c r="C6" i="9"/>
  <c r="D6" i="9" s="1"/>
  <c r="C6" i="11" s="1"/>
  <c r="D6" i="11" s="1"/>
  <c r="C27" i="11" s="1"/>
  <c r="D27" i="11" s="1"/>
  <c r="H5" i="9"/>
  <c r="C5" i="9"/>
  <c r="C16" i="9" s="1"/>
  <c r="H4" i="9"/>
  <c r="C4" i="9"/>
  <c r="D4" i="9" s="1"/>
  <c r="C4" i="11" s="1"/>
  <c r="D4" i="11" s="1"/>
  <c r="C25" i="11" s="1"/>
  <c r="D25" i="11" s="1"/>
  <c r="H3" i="9"/>
  <c r="C3" i="9"/>
  <c r="D3" i="9" s="1"/>
  <c r="C3" i="11" s="1"/>
  <c r="D3" i="11" s="1"/>
  <c r="C24" i="11" s="1"/>
  <c r="D24" i="11" s="1"/>
  <c r="H2" i="9"/>
  <c r="C2" i="9"/>
  <c r="K25" i="10" l="1"/>
  <c r="K42" i="10" s="1"/>
  <c r="K24" i="10"/>
  <c r="K41" i="10" s="1"/>
  <c r="C15" i="9"/>
  <c r="H8" i="9"/>
  <c r="D2" i="9"/>
  <c r="C2" i="11" s="1"/>
  <c r="D2" i="11" s="1"/>
  <c r="C23" i="11" s="1"/>
  <c r="D23" i="11" s="1"/>
  <c r="J42" i="10"/>
  <c r="I24" i="10"/>
  <c r="I41" i="10"/>
  <c r="I42" i="10"/>
  <c r="J24" i="10"/>
  <c r="O37" i="11"/>
  <c r="O35" i="11"/>
  <c r="O33" i="11"/>
  <c r="O24" i="11"/>
  <c r="O27" i="11"/>
  <c r="O25" i="11"/>
  <c r="O23" i="11"/>
  <c r="O36" i="11"/>
  <c r="O34" i="11"/>
  <c r="O29" i="11"/>
  <c r="N24" i="11"/>
  <c r="N29" i="11"/>
  <c r="N37" i="11"/>
  <c r="N33" i="11"/>
  <c r="N27" i="11"/>
  <c r="N25" i="11"/>
  <c r="N23" i="11"/>
  <c r="N36" i="11"/>
  <c r="N34" i="11"/>
  <c r="P28" i="11"/>
  <c r="P27" i="11"/>
  <c r="P25" i="11"/>
  <c r="P23" i="11"/>
  <c r="P36" i="11"/>
  <c r="P34" i="11"/>
  <c r="P29" i="11"/>
  <c r="P24" i="11"/>
  <c r="P37" i="11"/>
  <c r="P35" i="11"/>
  <c r="P33" i="11"/>
  <c r="Q38" i="11"/>
  <c r="Q36" i="11"/>
  <c r="Q34" i="11"/>
  <c r="Q24" i="11"/>
  <c r="Q23" i="11"/>
  <c r="Q37" i="11"/>
  <c r="Q33" i="11"/>
  <c r="Q27" i="11"/>
  <c r="Q26" i="11"/>
  <c r="Q25" i="11"/>
  <c r="L27" i="11"/>
  <c r="L25" i="11"/>
  <c r="L23" i="11"/>
  <c r="L36" i="11"/>
  <c r="L34" i="11"/>
  <c r="L29" i="11"/>
  <c r="L24" i="11"/>
  <c r="L37" i="11"/>
  <c r="L35" i="11"/>
  <c r="L33" i="11"/>
  <c r="M36" i="11"/>
  <c r="M34" i="11"/>
  <c r="M25" i="11"/>
  <c r="M23" i="11"/>
  <c r="M24" i="11"/>
  <c r="M37" i="11"/>
  <c r="M35" i="11"/>
  <c r="M33" i="11"/>
  <c r="M27" i="11"/>
  <c r="D15" i="9"/>
  <c r="C15" i="11" s="1"/>
  <c r="D15" i="11" s="1"/>
  <c r="C28" i="11" s="1"/>
  <c r="D28" i="11" s="1"/>
  <c r="D16" i="9"/>
  <c r="C16" i="11" s="1"/>
  <c r="D16" i="11" s="1"/>
  <c r="C29" i="11" s="1"/>
  <c r="D29" i="11" s="1"/>
  <c r="M38" i="11" s="1"/>
  <c r="D5" i="9"/>
  <c r="C5" i="11" s="1"/>
  <c r="D5" i="11" s="1"/>
  <c r="C26" i="11" s="1"/>
  <c r="D26" i="11" s="1"/>
  <c r="N35" i="11" s="1"/>
  <c r="J29" i="4"/>
  <c r="J28" i="4"/>
  <c r="J27" i="4"/>
  <c r="J26" i="4"/>
  <c r="J25" i="4"/>
  <c r="C32" i="4"/>
  <c r="C31" i="4"/>
  <c r="B32" i="4"/>
  <c r="B31" i="4"/>
  <c r="I29" i="4"/>
  <c r="I28" i="4"/>
  <c r="I27" i="4"/>
  <c r="I26" i="4"/>
  <c r="I25" i="4"/>
  <c r="K32" i="4"/>
  <c r="K25" i="4"/>
  <c r="H32" i="4"/>
  <c r="G32" i="4"/>
  <c r="J32" i="4" s="1"/>
  <c r="F32" i="4"/>
  <c r="I32" i="4" s="1"/>
  <c r="H31" i="4"/>
  <c r="G31" i="4"/>
  <c r="J31" i="4" s="1"/>
  <c r="F31" i="4"/>
  <c r="H20" i="4"/>
  <c r="G20" i="4"/>
  <c r="F20" i="4"/>
  <c r="I20" i="4" s="1"/>
  <c r="H19" i="4"/>
  <c r="G19" i="4"/>
  <c r="F19" i="4"/>
  <c r="I19" i="4" s="1"/>
  <c r="E20" i="4"/>
  <c r="D20" i="4"/>
  <c r="K20" i="4" s="1"/>
  <c r="C20" i="4"/>
  <c r="E19" i="4"/>
  <c r="D19" i="4"/>
  <c r="C19" i="4"/>
  <c r="B20" i="4"/>
  <c r="B19" i="4"/>
  <c r="K17" i="4"/>
  <c r="K29" i="4" s="1"/>
  <c r="J17" i="4"/>
  <c r="I17" i="4"/>
  <c r="K16" i="4"/>
  <c r="K28" i="4" s="1"/>
  <c r="J16" i="4"/>
  <c r="I16" i="4"/>
  <c r="K15" i="4"/>
  <c r="K27" i="4" s="1"/>
  <c r="J15" i="4"/>
  <c r="I15" i="4"/>
  <c r="K14" i="4"/>
  <c r="K26" i="4" s="1"/>
  <c r="J14" i="4"/>
  <c r="I14" i="4"/>
  <c r="K13" i="4"/>
  <c r="J13" i="4"/>
  <c r="I13" i="4"/>
  <c r="G29" i="5"/>
  <c r="I15" i="2"/>
  <c r="C6" i="1"/>
  <c r="D6" i="1" s="1"/>
  <c r="B6" i="7" s="1"/>
  <c r="C6" i="7" s="1"/>
  <c r="C5" i="1"/>
  <c r="D5" i="1" s="1"/>
  <c r="B5" i="7" s="1"/>
  <c r="C5" i="7" s="1"/>
  <c r="C4" i="1"/>
  <c r="G4" i="1" s="1"/>
  <c r="C3" i="1"/>
  <c r="J3" i="1" s="1"/>
  <c r="C2" i="1"/>
  <c r="G2" i="1" s="1"/>
  <c r="C6" i="6"/>
  <c r="C5" i="6"/>
  <c r="D5" i="6" s="1"/>
  <c r="C5" i="5" s="1"/>
  <c r="D5" i="5" s="1"/>
  <c r="C26" i="5" s="1"/>
  <c r="D26" i="5" s="1"/>
  <c r="C4" i="6"/>
  <c r="C3" i="6"/>
  <c r="C2" i="6"/>
  <c r="G8" i="6"/>
  <c r="H8" i="6" s="1"/>
  <c r="G7" i="6"/>
  <c r="H7" i="6" s="1"/>
  <c r="F8" i="6"/>
  <c r="F7" i="6"/>
  <c r="H6" i="6"/>
  <c r="H5" i="6"/>
  <c r="H4" i="6"/>
  <c r="H3" i="6"/>
  <c r="H2" i="6"/>
  <c r="F4" i="7"/>
  <c r="H4" i="7" s="1"/>
  <c r="B16" i="6"/>
  <c r="B15" i="6"/>
  <c r="B9" i="6"/>
  <c r="B16" i="1"/>
  <c r="B15" i="1"/>
  <c r="D6" i="4"/>
  <c r="F6" i="4" s="1"/>
  <c r="E7" i="4"/>
  <c r="H5" i="5" s="1"/>
  <c r="J5" i="5" s="1"/>
  <c r="E6" i="4"/>
  <c r="H4" i="5" s="1"/>
  <c r="J4" i="5" s="1"/>
  <c r="H25" i="5" s="1"/>
  <c r="D7" i="4"/>
  <c r="F7" i="4" s="1"/>
  <c r="D5" i="4"/>
  <c r="F5" i="4" s="1"/>
  <c r="I3" i="5" s="1"/>
  <c r="K3" i="5" s="1"/>
  <c r="I24" i="5" s="1"/>
  <c r="D4" i="4"/>
  <c r="F4" i="4" s="1"/>
  <c r="I2" i="5" s="1"/>
  <c r="K2" i="5" s="1"/>
  <c r="I23" i="5" s="1"/>
  <c r="E5" i="4"/>
  <c r="F3" i="7" s="1"/>
  <c r="H3" i="7" s="1"/>
  <c r="E4" i="4"/>
  <c r="F2" i="7" s="1"/>
  <c r="H2" i="7" s="1"/>
  <c r="B9" i="1"/>
  <c r="F5" i="3"/>
  <c r="F4" i="3"/>
  <c r="E5" i="3"/>
  <c r="E4" i="3"/>
  <c r="D4" i="3"/>
  <c r="D5" i="3"/>
  <c r="Q35" i="11" l="1"/>
  <c r="N38" i="11"/>
  <c r="I31" i="4"/>
  <c r="M29" i="11"/>
  <c r="L38" i="11"/>
  <c r="O38" i="11"/>
  <c r="G6" i="1"/>
  <c r="Q28" i="11"/>
  <c r="N26" i="11"/>
  <c r="P38" i="11"/>
  <c r="M26" i="11"/>
  <c r="L26" i="11"/>
  <c r="Q29" i="11"/>
  <c r="N28" i="11"/>
  <c r="O26" i="11"/>
  <c r="M28" i="11"/>
  <c r="L28" i="11"/>
  <c r="P26" i="11"/>
  <c r="O28" i="11"/>
  <c r="I4" i="5"/>
  <c r="K4" i="5" s="1"/>
  <c r="I25" i="5" s="1"/>
  <c r="I29" i="5" s="1"/>
  <c r="G4" i="7"/>
  <c r="I4" i="7" s="1"/>
  <c r="F5" i="7"/>
  <c r="H5" i="7" s="1"/>
  <c r="J19" i="4"/>
  <c r="H3" i="5"/>
  <c r="J3" i="5" s="1"/>
  <c r="H24" i="5" s="1"/>
  <c r="M35" i="5" s="1"/>
  <c r="K19" i="4"/>
  <c r="K31" i="4" s="1"/>
  <c r="J20" i="4"/>
  <c r="G5" i="7"/>
  <c r="I5" i="7" s="1"/>
  <c r="I5" i="5"/>
  <c r="K5" i="5" s="1"/>
  <c r="P35" i="5"/>
  <c r="H2" i="5"/>
  <c r="J2" i="5" s="1"/>
  <c r="H23" i="5" s="1"/>
  <c r="H29" i="5" s="1"/>
  <c r="G2" i="7"/>
  <c r="I2" i="7" s="1"/>
  <c r="G3" i="7"/>
  <c r="I3" i="7" s="1"/>
  <c r="J6" i="1"/>
  <c r="J5" i="1"/>
  <c r="C16" i="1"/>
  <c r="D16" i="1" s="1"/>
  <c r="B16" i="7" s="1"/>
  <c r="C16" i="7" s="1"/>
  <c r="G5" i="1"/>
  <c r="D2" i="1"/>
  <c r="D4" i="1"/>
  <c r="B4" i="7" s="1"/>
  <c r="C4" i="7" s="1"/>
  <c r="J4" i="1"/>
  <c r="G3" i="1"/>
  <c r="D3" i="1"/>
  <c r="B3" i="7" s="1"/>
  <c r="C3" i="7" s="1"/>
  <c r="J2" i="1"/>
  <c r="C15" i="1"/>
  <c r="D15" i="1" s="1"/>
  <c r="B15" i="7" s="1"/>
  <c r="C15" i="7" s="1"/>
  <c r="N35" i="5"/>
  <c r="O35" i="5"/>
  <c r="O26" i="5"/>
  <c r="N26" i="5"/>
  <c r="P26" i="5"/>
  <c r="D6" i="6"/>
  <c r="C6" i="5" s="1"/>
  <c r="D6" i="5" s="1"/>
  <c r="C27" i="5" s="1"/>
  <c r="D27" i="5" s="1"/>
  <c r="C16" i="6"/>
  <c r="D16" i="6" s="1"/>
  <c r="C16" i="5" s="1"/>
  <c r="D16" i="5" s="1"/>
  <c r="C29" i="5" s="1"/>
  <c r="D29" i="5" s="1"/>
  <c r="D2" i="6"/>
  <c r="C2" i="5" s="1"/>
  <c r="D2" i="5" s="1"/>
  <c r="C23" i="5" s="1"/>
  <c r="D23" i="5" s="1"/>
  <c r="D3" i="6"/>
  <c r="C3" i="5" s="1"/>
  <c r="D3" i="5" s="1"/>
  <c r="C24" i="5" s="1"/>
  <c r="D24" i="5" s="1"/>
  <c r="O33" i="5" s="1"/>
  <c r="C15" i="6"/>
  <c r="D15" i="6" s="1"/>
  <c r="C15" i="5" s="1"/>
  <c r="D15" i="5" s="1"/>
  <c r="C28" i="5" s="1"/>
  <c r="D28" i="5" s="1"/>
  <c r="D4" i="6"/>
  <c r="C4" i="5" s="1"/>
  <c r="D4" i="5" s="1"/>
  <c r="C25" i="5" s="1"/>
  <c r="D25" i="5" s="1"/>
  <c r="P34" i="5" s="1"/>
  <c r="C2" i="7" l="1"/>
  <c r="B2" i="7"/>
  <c r="M36" i="5"/>
  <c r="M26" i="5"/>
  <c r="Q38" i="5"/>
  <c r="Q26" i="5"/>
  <c r="Q35" i="5"/>
  <c r="L26" i="5"/>
  <c r="L35" i="5"/>
  <c r="L36" i="5"/>
  <c r="O38" i="5"/>
  <c r="N38" i="5"/>
  <c r="L38" i="5"/>
  <c r="N33" i="5"/>
  <c r="Q33" i="5"/>
  <c r="P33" i="5"/>
  <c r="Q37" i="5"/>
  <c r="M37" i="5"/>
  <c r="O37" i="5"/>
  <c r="N36" i="5"/>
  <c r="P36" i="5"/>
  <c r="P38" i="5"/>
  <c r="N34" i="5"/>
  <c r="M33" i="5"/>
  <c r="O36" i="5"/>
  <c r="M34" i="5"/>
  <c r="O34" i="5"/>
  <c r="M23" i="5"/>
  <c r="L33" i="5"/>
  <c r="P37" i="5"/>
  <c r="N37" i="5"/>
  <c r="L37" i="5"/>
  <c r="Q34" i="5"/>
  <c r="M38" i="5"/>
  <c r="Q36" i="5"/>
  <c r="L34" i="5"/>
  <c r="O29" i="5"/>
  <c r="M29" i="5"/>
  <c r="P29" i="5"/>
  <c r="N29" i="5"/>
  <c r="L29" i="5"/>
  <c r="Q29" i="5"/>
  <c r="N24" i="5"/>
  <c r="Q24" i="5"/>
  <c r="M24" i="5"/>
  <c r="P24" i="5"/>
  <c r="L24" i="5"/>
  <c r="O24" i="5"/>
  <c r="L27" i="5"/>
  <c r="Q27" i="5"/>
  <c r="O27" i="5"/>
  <c r="M27" i="5"/>
  <c r="N27" i="5"/>
  <c r="P27" i="5"/>
  <c r="Q28" i="5"/>
  <c r="O28" i="5"/>
  <c r="M28" i="5"/>
  <c r="P28" i="5"/>
  <c r="N28" i="5"/>
  <c r="L28" i="5"/>
  <c r="N25" i="5"/>
  <c r="L25" i="5"/>
  <c r="Q25" i="5"/>
  <c r="M25" i="5"/>
  <c r="O25" i="5"/>
  <c r="P25" i="5"/>
  <c r="P23" i="5"/>
  <c r="N23" i="5"/>
  <c r="L23" i="5"/>
  <c r="Q23" i="5"/>
  <c r="O23" i="5"/>
</calcChain>
</file>

<file path=xl/sharedStrings.xml><?xml version="1.0" encoding="utf-8"?>
<sst xmlns="http://schemas.openxmlformats.org/spreadsheetml/2006/main" count="432" uniqueCount="134">
  <si>
    <t>Total</t>
  </si>
  <si>
    <t>105 ou plus</t>
  </si>
  <si>
    <t>1915 ou avant</t>
  </si>
  <si>
    <t>Ensemble</t>
  </si>
  <si>
    <t>Nombre de femmes</t>
  </si>
  <si>
    <t>Nombre d'hommes</t>
  </si>
  <si>
    <t>Âge révolu</t>
  </si>
  <si>
    <t>Année de naissance</t>
  </si>
  <si>
    <t>Source : Insee, estimations de population (résultats provisoires à fin février 2021)</t>
  </si>
  <si>
    <t>Champ : France métropolitaine</t>
  </si>
  <si>
    <t>Mis à jour : mars 2021</t>
  </si>
  <si>
    <t>Tranche d'age</t>
  </si>
  <si>
    <t>0-14</t>
  </si>
  <si>
    <t>15-44</t>
  </si>
  <si>
    <t>45-64</t>
  </si>
  <si>
    <t>65-74</t>
  </si>
  <si>
    <t>75 et +</t>
  </si>
  <si>
    <t>population tranche d'age (INSEE)</t>
  </si>
  <si>
    <t>Decès dus aux vaccins France ANSM https://ansm.sante.fr/dossiers-thematiques/covid-19-suivi-hebdomadaire-des-cas-deffets-indesirables-des-vaccins</t>
  </si>
  <si>
    <t>Vaccins</t>
  </si>
  <si>
    <t>Pfizer</t>
  </si>
  <si>
    <t>Moderna</t>
  </si>
  <si>
    <t>Astrazeneca</t>
  </si>
  <si>
    <t>cas grave (décès + pronostic vital+invalidité)</t>
  </si>
  <si>
    <t>?</t>
  </si>
  <si>
    <t>Mort covid 01/03/20 au 17/05/21 SPF sans comorbidité</t>
  </si>
  <si>
    <t>Mort covid 01/03/20 au 17/05/21 SPF avec comorbidité</t>
  </si>
  <si>
    <t>% mortalité par tranche d'age sans comorbidité</t>
  </si>
  <si>
    <t>% mortalité par tranche d'age avec  comorbidité</t>
  </si>
  <si>
    <r>
      <t>Biai</t>
    </r>
    <r>
      <rPr>
        <sz val="11"/>
        <color rgb="FFC00000"/>
        <rFont val="Calibri"/>
        <family val="2"/>
        <scheme val="minor"/>
      </rPr>
      <t xml:space="preserve">s car on n'a pas le nombre de personne avec et sans comorbidité dans la population… </t>
    </r>
  </si>
  <si>
    <t>Mort covid hopital 01/03/20 au 01/06/21 SPF 3juin page 19</t>
  </si>
  <si>
    <t>total</t>
  </si>
  <si>
    <t>% mortalité par tranche d'age 01/06/2021</t>
  </si>
  <si>
    <t>% mortalité par tranche d'age (01/06/21)</t>
  </si>
  <si>
    <t>residents ehpad hors hopital SPF 27/05/251 page 26)</t>
  </si>
  <si>
    <t>injectés 1 dose (= nombre vaccinés) 13/05/21</t>
  </si>
  <si>
    <t>Décès 13/05/21</t>
  </si>
  <si>
    <t>% deces vaccin (13/05/21)</t>
  </si>
  <si>
    <t>% risque Très grave vaccin (13/05/21)</t>
  </si>
  <si>
    <t>injectés 1 dose (= nombre vaccinés) 27/05/21</t>
  </si>
  <si>
    <t>Décès 27/05/21</t>
  </si>
  <si>
    <t>% deces vaccin (27/05/21)</t>
  </si>
  <si>
    <t>% risque Très grave vaccin (27/05/21)</t>
  </si>
  <si>
    <t>16-49</t>
  </si>
  <si>
    <t>50-64</t>
  </si>
  <si>
    <t>75-84</t>
  </si>
  <si>
    <t>85+</t>
  </si>
  <si>
    <t>Jansen</t>
  </si>
  <si>
    <t>Jansen (20/04-20/05)</t>
  </si>
  <si>
    <t>Mortalité pour 100000 hab</t>
  </si>
  <si>
    <t xml:space="preserve"> pour 100000 hab. deces vaccin (27/05/21)</t>
  </si>
  <si>
    <t>pour 100000 hab. risque Très grave vaccin (27/05/21)</t>
  </si>
  <si>
    <t>65 +</t>
  </si>
  <si>
    <t>0-64 ans</t>
  </si>
  <si>
    <t xml:space="preserve">Tranches d'age </t>
  </si>
  <si>
    <t>Mort covid hopital 25/05/20 SPF 27 mai page 32</t>
  </si>
  <si>
    <t>Pour l'article</t>
  </si>
  <si>
    <t>Vaccin/Covid mortalité Pfizer</t>
  </si>
  <si>
    <t>Vaccin/Covid mortalité Moderna</t>
  </si>
  <si>
    <t>Vaccin/Covid mortalité Astrazeneca</t>
  </si>
  <si>
    <t>Vaccin/Covid Séquelles graves Pfizer</t>
  </si>
  <si>
    <t>Vaccin/Covid Séquelles graves Moderna</t>
  </si>
  <si>
    <t>Vaccin/Covid séquelles graves Astrazeneca</t>
  </si>
  <si>
    <t xml:space="preserve">total déces certifiés 27/05/21 Tableau page 43 </t>
  </si>
  <si>
    <t xml:space="preserve">Comorbidités déces certifiés 27/05/21 Tableau page 43 </t>
  </si>
  <si>
    <t xml:space="preserve">% de décès avec comorbidité dans les décès certifiés  27/05/21 Tableau page 43 </t>
  </si>
  <si>
    <t>65+</t>
  </si>
  <si>
    <t>Tranche d'âge</t>
  </si>
  <si>
    <t>Mortalité Covid-19 pour 100 000 hab.</t>
  </si>
  <si>
    <t>Risque global</t>
  </si>
  <si>
    <t>Estimation pour les personnes sans comorbidité</t>
  </si>
  <si>
    <t>Pyramide des âges au 1er janvier 2021, France métropolitaine   https://www.insee.fr/fr/statistiques/5007688</t>
  </si>
  <si>
    <t>Estimation de la mortalité Covid-19 des personnes SANS comorbidité pour 100 000 hab.</t>
  </si>
  <si>
    <t>% des personnes décédées de la Covid-19 avec comorbidité (d'après les certificats électroniques)</t>
  </si>
  <si>
    <t>Décès vaccin pour 100 000 vaccinés</t>
  </si>
  <si>
    <t>Risque très grave vaccin pour 100 000 vaccinés</t>
  </si>
  <si>
    <r>
      <t>Pfizer</t>
    </r>
    <r>
      <rPr>
        <sz val="12"/>
        <color theme="1"/>
        <rFont val="Arial"/>
        <family val="2"/>
      </rPr>
      <t xml:space="preserve"> (27/05/21)</t>
    </r>
  </si>
  <si>
    <r>
      <t>Moderna</t>
    </r>
    <r>
      <rPr>
        <sz val="12"/>
        <color theme="1"/>
        <rFont val="Arial"/>
        <family val="2"/>
      </rPr>
      <t xml:space="preserve"> (27/05/21)</t>
    </r>
  </si>
  <si>
    <r>
      <t>Astrazeneca</t>
    </r>
    <r>
      <rPr>
        <sz val="12"/>
        <color theme="1"/>
        <rFont val="Arial"/>
        <family val="2"/>
      </rPr>
      <t xml:space="preserve"> (20/05/21)</t>
    </r>
  </si>
  <si>
    <t>Infini</t>
  </si>
  <si>
    <t>12 à 14 ans :</t>
  </si>
  <si>
    <t>enfants 12-14</t>
  </si>
  <si>
    <t>Risque décès</t>
  </si>
  <si>
    <t>cas graves pfizer</t>
  </si>
  <si>
    <t>cas graves Moderna</t>
  </si>
  <si>
    <t>cas graves Astrazeneca</t>
  </si>
  <si>
    <t>0-64</t>
  </si>
  <si>
    <t>1ere injection</t>
  </si>
  <si>
    <t xml:space="preserve">2eme injection </t>
  </si>
  <si>
    <t>Astrazeneca (doses 1 et 2)</t>
  </si>
  <si>
    <t>pfizer dose 1</t>
  </si>
  <si>
    <t>moderna dose 1</t>
  </si>
  <si>
    <t>pfizer dose 2</t>
  </si>
  <si>
    <t>moderna dose 2</t>
  </si>
  <si>
    <t xml:space="preserve"> 1+2Astrazeneca</t>
  </si>
  <si>
    <t>%cas grave Pfizer/dose1</t>
  </si>
  <si>
    <t>% cas grave Moderna/dose1</t>
  </si>
  <si>
    <t>% cas grave Astrazeneca dose1+2</t>
  </si>
  <si>
    <t>% cas grave Astrazeneca dose 1+2</t>
  </si>
  <si>
    <t>%cas grave Pfizer dose 1+2</t>
  </si>
  <si>
    <t>% cas grave Moderna dose 1+2</t>
  </si>
  <si>
    <t>Mort covid hopital 01/07/21 SPF page 20</t>
  </si>
  <si>
    <t>Pas de données de comorbidité pour le 1er juillet</t>
  </si>
  <si>
    <t>% mortalité par tranche d'age 01/07/2021</t>
  </si>
  <si>
    <t>injectés 1 dose (= nombre vaccinés) 01/07/21</t>
  </si>
  <si>
    <t>0-11</t>
  </si>
  <si>
    <t>16-18</t>
  </si>
  <si>
    <t>12  15</t>
  </si>
  <si>
    <t>19-25</t>
  </si>
  <si>
    <t>26-29</t>
  </si>
  <si>
    <t>30-49</t>
  </si>
  <si>
    <t>Décès 01/07/21</t>
  </si>
  <si>
    <t>% deces vaccin (01/07/21)</t>
  </si>
  <si>
    <t>% risque Très grave vaccin (01/07/21)</t>
  </si>
  <si>
    <t>% risque Très grave vaccin (01/07/211)</t>
  </si>
  <si>
    <t xml:space="preserve"> pour 100000 hab. deces vaccin (01/07/21)</t>
  </si>
  <si>
    <t>pour 100000 hab. risque Très grave vaccin (01/07/21)</t>
  </si>
  <si>
    <r>
      <t>Pfizer</t>
    </r>
    <r>
      <rPr>
        <sz val="12"/>
        <color theme="1"/>
        <rFont val="Arial"/>
        <family val="2"/>
      </rPr>
      <t xml:space="preserve"> (01/07/21)</t>
    </r>
  </si>
  <si>
    <r>
      <t>Moderna</t>
    </r>
    <r>
      <rPr>
        <sz val="12"/>
        <color theme="1"/>
        <rFont val="Arial"/>
        <family val="2"/>
      </rPr>
      <t xml:space="preserve"> (01/07/21)</t>
    </r>
  </si>
  <si>
    <t>Astrazeneca dose 2</t>
  </si>
  <si>
    <r>
      <t>Astrazeneca</t>
    </r>
    <r>
      <rPr>
        <sz val="12"/>
        <color theme="1"/>
        <rFont val="Arial"/>
        <family val="2"/>
      </rPr>
      <t xml:space="preserve"> (08/07/21)</t>
    </r>
  </si>
  <si>
    <t>Astrazeneca (08/07)</t>
  </si>
  <si>
    <t>Astrazeneca doses 1 (08/07)</t>
  </si>
  <si>
    <t>Nb de décès potentiel Pfizer</t>
  </si>
  <si>
    <t>Nb cas très grave Pfizer</t>
  </si>
  <si>
    <t>Décès Covid-19 pour 100 000 hab.</t>
  </si>
  <si>
    <r>
      <t xml:space="preserve">Estimation du nombre de décès Covid-19 des </t>
    </r>
    <r>
      <rPr>
        <b/>
        <sz val="12"/>
        <color rgb="FF00B050"/>
        <rFont val="Arial"/>
        <family val="2"/>
      </rPr>
      <t>personnes SANS comorbidité</t>
    </r>
    <r>
      <rPr>
        <b/>
        <sz val="12"/>
        <color theme="1"/>
        <rFont val="Arial"/>
        <family val="2"/>
      </rPr>
      <t xml:space="preserve"> pour 100 000 hab.</t>
    </r>
  </si>
  <si>
    <t>% des personnes décédées de la Covid-19 avec comorbidité (d'après les certificats électroniques [4])</t>
  </si>
  <si>
    <t>Nb de décès + invalidité + pronostic vital engagé après vaccin pour 100 000 vaccinés</t>
  </si>
  <si>
    <t>Mort Covid 31 dec2020 SPF 21/12/20, Hepad page 19, Hopital Page 25</t>
  </si>
  <si>
    <t xml:space="preserve">Morts covid du 1er janvier 2021 au 1er juillet 2021 </t>
  </si>
  <si>
    <t>Mortalité pour 100000 hab du 1er janv 2021 eu 1er juillet 2021</t>
  </si>
  <si>
    <t>Mortalité pour 100000 hab du 1er janv 2021 eu 1er juillet 2021 SANS COMORBIDITE</t>
  </si>
  <si>
    <t>75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</si>
</sst>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3" fontId="3" fillId="2" borderId="5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3" borderId="0" xfId="0" applyFill="1"/>
    <xf numFmtId="3" fontId="0" fillId="0" borderId="0" xfId="0" applyNumberFormat="1" applyAlignment="1">
      <alignment horizontal="center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3" fontId="0" fillId="0" borderId="10" xfId="0" applyNumberFormat="1" applyBorder="1"/>
    <xf numFmtId="0" fontId="1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0" fillId="0" borderId="17" xfId="0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8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164" fontId="0" fillId="0" borderId="15" xfId="0" applyNumberFormat="1" applyBorder="1"/>
    <xf numFmtId="2" fontId="0" fillId="0" borderId="15" xfId="0" applyNumberFormat="1" applyBorder="1"/>
    <xf numFmtId="2" fontId="0" fillId="0" borderId="18" xfId="0" applyNumberFormat="1" applyBorder="1"/>
    <xf numFmtId="0" fontId="10" fillId="0" borderId="0" xfId="0" applyFont="1"/>
    <xf numFmtId="165" fontId="9" fillId="0" borderId="10" xfId="0" applyNumberFormat="1" applyFont="1" applyBorder="1" applyAlignment="1">
      <alignment horizontal="center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/>
    <xf numFmtId="0" fontId="1" fillId="0" borderId="20" xfId="0" applyFont="1" applyBorder="1" applyAlignment="1">
      <alignment wrapText="1"/>
    </xf>
    <xf numFmtId="0" fontId="1" fillId="0" borderId="21" xfId="0" applyFont="1" applyBorder="1"/>
    <xf numFmtId="0" fontId="11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1" fillId="0" borderId="10" xfId="0" applyFont="1" applyFill="1" applyBorder="1"/>
    <xf numFmtId="0" fontId="12" fillId="0" borderId="10" xfId="0" applyFont="1" applyFill="1" applyBorder="1"/>
    <xf numFmtId="165" fontId="12" fillId="0" borderId="10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19" xfId="0" applyFont="1" applyFill="1" applyBorder="1"/>
    <xf numFmtId="164" fontId="0" fillId="0" borderId="0" xfId="0" applyNumberFormat="1" applyBorder="1"/>
    <xf numFmtId="2" fontId="0" fillId="0" borderId="0" xfId="0" applyNumberFormat="1" applyBorder="1"/>
    <xf numFmtId="0" fontId="9" fillId="0" borderId="0" xfId="0" applyFont="1"/>
    <xf numFmtId="165" fontId="9" fillId="0" borderId="10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164" fontId="9" fillId="0" borderId="33" xfId="0" applyNumberFormat="1" applyFont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4" borderId="0" xfId="0" applyFill="1"/>
    <xf numFmtId="0" fontId="8" fillId="4" borderId="0" xfId="0" applyFont="1" applyFill="1" applyBorder="1"/>
    <xf numFmtId="165" fontId="9" fillId="4" borderId="0" xfId="0" applyNumberFormat="1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5" fontId="10" fillId="0" borderId="36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165" fontId="10" fillId="0" borderId="35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0" fontId="8" fillId="0" borderId="39" xfId="0" applyFont="1" applyBorder="1"/>
    <xf numFmtId="0" fontId="8" fillId="0" borderId="54" xfId="0" applyFont="1" applyBorder="1"/>
    <xf numFmtId="0" fontId="8" fillId="0" borderId="38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22" xfId="0" applyFont="1" applyBorder="1" applyAlignment="1">
      <alignment wrapText="1"/>
    </xf>
    <xf numFmtId="0" fontId="8" fillId="0" borderId="44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164" fontId="9" fillId="4" borderId="49" xfId="0" applyNumberFormat="1" applyFont="1" applyFill="1" applyBorder="1"/>
    <xf numFmtId="164" fontId="9" fillId="4" borderId="55" xfId="0" applyNumberFormat="1" applyFont="1" applyFill="1" applyBorder="1"/>
    <xf numFmtId="0" fontId="9" fillId="4" borderId="0" xfId="0" applyFont="1" applyFill="1"/>
    <xf numFmtId="0" fontId="0" fillId="5" borderId="0" xfId="0" applyFill="1"/>
    <xf numFmtId="164" fontId="9" fillId="5" borderId="36" xfId="0" applyNumberFormat="1" applyFont="1" applyFill="1" applyBorder="1" applyAlignment="1">
      <alignment horizontal="center"/>
    </xf>
    <xf numFmtId="164" fontId="9" fillId="5" borderId="30" xfId="0" applyNumberFormat="1" applyFont="1" applyFill="1" applyBorder="1" applyAlignment="1">
      <alignment horizontal="center"/>
    </xf>
    <xf numFmtId="164" fontId="9" fillId="5" borderId="24" xfId="0" applyNumberFormat="1" applyFont="1" applyFill="1" applyBorder="1" applyAlignment="1">
      <alignment horizontal="center"/>
    </xf>
    <xf numFmtId="165" fontId="9" fillId="5" borderId="36" xfId="0" applyNumberFormat="1" applyFont="1" applyFill="1" applyBorder="1" applyAlignment="1">
      <alignment horizontal="center"/>
    </xf>
    <xf numFmtId="165" fontId="9" fillId="5" borderId="30" xfId="0" applyNumberFormat="1" applyFont="1" applyFill="1" applyBorder="1" applyAlignment="1">
      <alignment horizontal="center"/>
    </xf>
    <xf numFmtId="165" fontId="9" fillId="5" borderId="31" xfId="0" applyNumberFormat="1" applyFont="1" applyFill="1" applyBorder="1" applyAlignment="1">
      <alignment horizontal="center"/>
    </xf>
    <xf numFmtId="165" fontId="9" fillId="5" borderId="34" xfId="0" applyNumberFormat="1" applyFont="1" applyFill="1" applyBorder="1" applyAlignment="1">
      <alignment horizontal="center"/>
    </xf>
    <xf numFmtId="165" fontId="9" fillId="5" borderId="10" xfId="0" applyNumberFormat="1" applyFont="1" applyFill="1" applyBorder="1" applyAlignment="1">
      <alignment horizontal="center"/>
    </xf>
    <xf numFmtId="165" fontId="9" fillId="5" borderId="25" xfId="0" applyNumberFormat="1" applyFont="1" applyFill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165" fontId="9" fillId="0" borderId="25" xfId="0" applyNumberFormat="1" applyFont="1" applyBorder="1" applyAlignment="1">
      <alignment horizontal="center"/>
    </xf>
    <xf numFmtId="165" fontId="9" fillId="0" borderId="53" xfId="0" applyNumberFormat="1" applyFont="1" applyBorder="1" applyAlignment="1">
      <alignment horizontal="center"/>
    </xf>
    <xf numFmtId="165" fontId="9" fillId="0" borderId="51" xfId="0" applyNumberFormat="1" applyFont="1" applyBorder="1" applyAlignment="1">
      <alignment horizontal="center"/>
    </xf>
    <xf numFmtId="165" fontId="9" fillId="0" borderId="52" xfId="0" applyNumberFormat="1" applyFont="1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/>
    </xf>
    <xf numFmtId="165" fontId="9" fillId="0" borderId="35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165" fontId="9" fillId="4" borderId="34" xfId="0" applyNumberFormat="1" applyFont="1" applyFill="1" applyBorder="1" applyAlignment="1">
      <alignment horizontal="center"/>
    </xf>
    <xf numFmtId="165" fontId="9" fillId="4" borderId="10" xfId="0" applyNumberFormat="1" applyFont="1" applyFill="1" applyBorder="1" applyAlignment="1">
      <alignment horizontal="center"/>
    </xf>
    <xf numFmtId="165" fontId="9" fillId="4" borderId="25" xfId="0" applyNumberFormat="1" applyFont="1" applyFill="1" applyBorder="1" applyAlignment="1">
      <alignment horizontal="center"/>
    </xf>
    <xf numFmtId="165" fontId="9" fillId="4" borderId="53" xfId="0" applyNumberFormat="1" applyFont="1" applyFill="1" applyBorder="1" applyAlignment="1">
      <alignment horizontal="center"/>
    </xf>
    <xf numFmtId="165" fontId="9" fillId="4" borderId="51" xfId="0" applyNumberFormat="1" applyFont="1" applyFill="1" applyBorder="1" applyAlignment="1">
      <alignment horizontal="center"/>
    </xf>
    <xf numFmtId="165" fontId="9" fillId="4" borderId="52" xfId="0" applyNumberFormat="1" applyFont="1" applyFill="1" applyBorder="1" applyAlignment="1">
      <alignment horizontal="center"/>
    </xf>
    <xf numFmtId="165" fontId="9" fillId="4" borderId="33" xfId="0" applyNumberFormat="1" applyFont="1" applyFill="1" applyBorder="1" applyAlignment="1">
      <alignment horizontal="center"/>
    </xf>
    <xf numFmtId="165" fontId="9" fillId="4" borderId="23" xfId="0" applyNumberFormat="1" applyFont="1" applyFill="1" applyBorder="1" applyAlignment="1">
      <alignment horizontal="center"/>
    </xf>
    <xf numFmtId="165" fontId="9" fillId="5" borderId="23" xfId="0" applyNumberFormat="1" applyFont="1" applyFill="1" applyBorder="1" applyAlignment="1">
      <alignment horizontal="center"/>
    </xf>
    <xf numFmtId="165" fontId="9" fillId="5" borderId="24" xfId="0" applyNumberFormat="1" applyFont="1" applyFill="1" applyBorder="1" applyAlignment="1">
      <alignment horizontal="center"/>
    </xf>
    <xf numFmtId="165" fontId="9" fillId="4" borderId="35" xfId="0" applyNumberFormat="1" applyFont="1" applyFill="1" applyBorder="1" applyAlignment="1">
      <alignment horizontal="center"/>
    </xf>
    <xf numFmtId="165" fontId="9" fillId="4" borderId="26" xfId="0" applyNumberFormat="1" applyFont="1" applyFill="1" applyBorder="1" applyAlignment="1">
      <alignment horizontal="center"/>
    </xf>
    <xf numFmtId="165" fontId="9" fillId="4" borderId="27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0" fillId="0" borderId="22" xfId="0" applyBorder="1"/>
    <xf numFmtId="3" fontId="0" fillId="0" borderId="22" xfId="0" applyNumberFormat="1" applyBorder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/>
    <xf numFmtId="3" fontId="0" fillId="0" borderId="0" xfId="0" applyNumberFormat="1" applyAlignment="1">
      <alignment horizontal="right"/>
    </xf>
    <xf numFmtId="0" fontId="14" fillId="0" borderId="0" xfId="0" applyFont="1"/>
    <xf numFmtId="0" fontId="14" fillId="0" borderId="10" xfId="0" applyFont="1" applyBorder="1"/>
    <xf numFmtId="0" fontId="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4" borderId="0" xfId="0" applyFont="1" applyFill="1"/>
    <xf numFmtId="164" fontId="15" fillId="4" borderId="55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0" fontId="12" fillId="0" borderId="14" xfId="0" applyFont="1" applyBorder="1"/>
    <xf numFmtId="0" fontId="11" fillId="0" borderId="10" xfId="0" applyFont="1" applyBorder="1"/>
    <xf numFmtId="0" fontId="11" fillId="0" borderId="15" xfId="0" applyFont="1" applyBorder="1"/>
    <xf numFmtId="0" fontId="12" fillId="0" borderId="0" xfId="0" applyFont="1"/>
    <xf numFmtId="164" fontId="9" fillId="5" borderId="31" xfId="0" applyNumberFormat="1" applyFont="1" applyFill="1" applyBorder="1" applyAlignment="1">
      <alignment horizontal="center"/>
    </xf>
    <xf numFmtId="164" fontId="9" fillId="5" borderId="34" xfId="0" applyNumberFormat="1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164" fontId="9" fillId="5" borderId="25" xfId="0" applyNumberFormat="1" applyFont="1" applyFill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4" fontId="9" fillId="0" borderId="53" xfId="0" applyNumberFormat="1" applyFont="1" applyBorder="1" applyAlignment="1">
      <alignment horizontal="center"/>
    </xf>
    <xf numFmtId="164" fontId="9" fillId="0" borderId="51" xfId="0" applyNumberFormat="1" applyFont="1" applyBorder="1" applyAlignment="1">
      <alignment horizontal="center"/>
    </xf>
    <xf numFmtId="164" fontId="9" fillId="0" borderId="52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0" borderId="35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164" fontId="9" fillId="4" borderId="53" xfId="0" applyNumberFormat="1" applyFont="1" applyFill="1" applyBorder="1" applyAlignment="1">
      <alignment horizontal="center"/>
    </xf>
    <xf numFmtId="164" fontId="9" fillId="4" borderId="51" xfId="0" applyNumberFormat="1" applyFont="1" applyFill="1" applyBorder="1" applyAlignment="1">
      <alignment horizontal="center"/>
    </xf>
    <xf numFmtId="164" fontId="9" fillId="4" borderId="52" xfId="0" applyNumberFormat="1" applyFont="1" applyFill="1" applyBorder="1" applyAlignment="1">
      <alignment horizontal="center"/>
    </xf>
    <xf numFmtId="164" fontId="9" fillId="4" borderId="33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64" fontId="9" fillId="5" borderId="23" xfId="0" applyNumberFormat="1" applyFont="1" applyFill="1" applyBorder="1" applyAlignment="1">
      <alignment horizontal="center"/>
    </xf>
    <xf numFmtId="164" fontId="9" fillId="4" borderId="35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165" fontId="17" fillId="0" borderId="25" xfId="0" applyNumberFormat="1" applyFont="1" applyBorder="1" applyAlignment="1">
      <alignment horizontal="center" vertical="center"/>
    </xf>
    <xf numFmtId="165" fontId="17" fillId="0" borderId="27" xfId="0" applyNumberFormat="1" applyFont="1" applyBorder="1" applyAlignment="1">
      <alignment horizontal="center" vertical="center"/>
    </xf>
    <xf numFmtId="165" fontId="17" fillId="0" borderId="31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8" fillId="4" borderId="45" xfId="0" applyFont="1" applyFill="1" applyBorder="1" applyAlignment="1">
      <alignment horizontal="center"/>
    </xf>
    <xf numFmtId="0" fontId="18" fillId="4" borderId="46" xfId="0" applyFont="1" applyFill="1" applyBorder="1" applyAlignment="1">
      <alignment horizontal="center"/>
    </xf>
    <xf numFmtId="0" fontId="18" fillId="4" borderId="47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3" fontId="0" fillId="0" borderId="10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1" fillId="0" borderId="56" xfId="0" applyFont="1" applyBorder="1" applyAlignment="1">
      <alignment wrapText="1"/>
    </xf>
    <xf numFmtId="0" fontId="1" fillId="0" borderId="57" xfId="0" applyFont="1" applyBorder="1" applyAlignment="1">
      <alignment wrapText="1"/>
    </xf>
    <xf numFmtId="0" fontId="1" fillId="0" borderId="34" xfId="0" applyFont="1" applyBorder="1"/>
    <xf numFmtId="0" fontId="1" fillId="0" borderId="0" xfId="0" applyFont="1" applyFill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14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G1" workbookViewId="0">
      <selection activeCell="J17" sqref="J17"/>
    </sheetView>
  </sheetViews>
  <sheetFormatPr baseColWidth="10" defaultRowHeight="14.5" x14ac:dyDescent="0.35"/>
  <cols>
    <col min="1" max="1" width="25.6328125" customWidth="1"/>
    <col min="2" max="4" width="28.453125" customWidth="1"/>
    <col min="5" max="5" width="24.1796875" customWidth="1"/>
    <col min="6" max="7" width="25.08984375" customWidth="1"/>
    <col min="8" max="8" width="35" customWidth="1"/>
    <col min="9" max="9" width="25.08984375" customWidth="1"/>
    <col min="10" max="10" width="30.453125" customWidth="1"/>
    <col min="11" max="11" width="26.08984375" customWidth="1"/>
    <col min="12" max="12" width="28.7265625" customWidth="1"/>
    <col min="13" max="13" width="2.26953125" customWidth="1"/>
    <col min="14" max="14" width="24.90625" customWidth="1"/>
    <col min="15" max="15" width="19.6328125" customWidth="1"/>
  </cols>
  <sheetData>
    <row r="1" spans="1:15" s="20" customFormat="1" ht="43.5" x14ac:dyDescent="0.35">
      <c r="A1" s="31" t="s">
        <v>11</v>
      </c>
      <c r="B1" s="32" t="s">
        <v>101</v>
      </c>
      <c r="C1" s="32" t="s">
        <v>129</v>
      </c>
      <c r="D1" s="32" t="s">
        <v>130</v>
      </c>
      <c r="E1" s="32" t="s">
        <v>17</v>
      </c>
      <c r="F1" s="62" t="s">
        <v>103</v>
      </c>
      <c r="G1" s="222" t="s">
        <v>131</v>
      </c>
      <c r="H1" s="225" t="s">
        <v>132</v>
      </c>
      <c r="I1" s="219" t="s">
        <v>11</v>
      </c>
      <c r="J1" s="64" t="s">
        <v>63</v>
      </c>
      <c r="K1" s="64" t="s">
        <v>64</v>
      </c>
      <c r="L1" s="65" t="s">
        <v>65</v>
      </c>
      <c r="M1" s="58"/>
      <c r="N1" s="58" t="s">
        <v>102</v>
      </c>
      <c r="O1" s="59"/>
    </row>
    <row r="2" spans="1:15" x14ac:dyDescent="0.35">
      <c r="A2" s="34" t="s">
        <v>12</v>
      </c>
      <c r="B2" s="29">
        <v>8</v>
      </c>
      <c r="C2" s="29">
        <v>4</v>
      </c>
      <c r="D2" s="29">
        <f>B2-C2</f>
        <v>4</v>
      </c>
      <c r="E2" s="30">
        <f>SUM('2021 Métro INSEE'!E7:E21)</f>
        <v>11435565</v>
      </c>
      <c r="F2" s="63">
        <f>100*B2/E2</f>
        <v>6.9957190571694528E-5</v>
      </c>
      <c r="G2" s="223">
        <f>100000*D2/E2</f>
        <v>3.4978595285847264E-2</v>
      </c>
      <c r="H2" s="226">
        <f>G2*(100-L2)/100</f>
        <v>0</v>
      </c>
      <c r="I2" s="220" t="s">
        <v>12</v>
      </c>
      <c r="J2" s="66">
        <v>5</v>
      </c>
      <c r="K2" s="66">
        <v>5</v>
      </c>
      <c r="L2" s="67">
        <f>100*K2/J2</f>
        <v>100</v>
      </c>
      <c r="M2" s="61"/>
      <c r="N2" s="61"/>
      <c r="O2" s="61"/>
    </row>
    <row r="3" spans="1:15" x14ac:dyDescent="0.35">
      <c r="A3" s="34" t="s">
        <v>13</v>
      </c>
      <c r="B3" s="29">
        <v>637</v>
      </c>
      <c r="C3" s="29">
        <v>348</v>
      </c>
      <c r="D3" s="29">
        <f t="shared" ref="D3:D7" si="0">B3-C3</f>
        <v>289</v>
      </c>
      <c r="E3" s="30">
        <f>SUM('2021 Métro INSEE'!E22:E51)</f>
        <v>23316862</v>
      </c>
      <c r="F3" s="63">
        <f t="shared" ref="F3:F5" si="1">100*B3/E3</f>
        <v>2.7319285073608961E-3</v>
      </c>
      <c r="G3" s="223">
        <f t="shared" ref="G3:G6" si="2">100000*D3/E3</f>
        <v>1.239446371471427</v>
      </c>
      <c r="H3" s="226">
        <f t="shared" ref="H3:H6" si="3">G3*(100-L3)/100</f>
        <v>0.40535353029254217</v>
      </c>
      <c r="I3" s="220" t="s">
        <v>13</v>
      </c>
      <c r="J3" s="66">
        <v>318</v>
      </c>
      <c r="K3" s="66">
        <v>214</v>
      </c>
      <c r="L3" s="68">
        <f t="shared" ref="L3:L8" si="4">100*K3/J3</f>
        <v>67.295597484276726</v>
      </c>
      <c r="M3" s="61"/>
      <c r="N3" s="61"/>
      <c r="O3" s="61"/>
    </row>
    <row r="4" spans="1:15" x14ac:dyDescent="0.35">
      <c r="A4" s="34" t="s">
        <v>14</v>
      </c>
      <c r="B4" s="29">
        <v>7131</v>
      </c>
      <c r="C4" s="29">
        <v>3705</v>
      </c>
      <c r="D4" s="29">
        <f t="shared" si="0"/>
        <v>3426</v>
      </c>
      <c r="E4" s="30">
        <f>SUM('2021 Métro INSEE'!E52:E71)</f>
        <v>16822891</v>
      </c>
      <c r="F4" s="63">
        <f t="shared" si="1"/>
        <v>4.2388671483397235E-2</v>
      </c>
      <c r="G4" s="223">
        <f t="shared" si="2"/>
        <v>20.365108470357445</v>
      </c>
      <c r="H4" s="226">
        <f t="shared" si="3"/>
        <v>6.0875848915929511</v>
      </c>
      <c r="I4" s="220" t="s">
        <v>14</v>
      </c>
      <c r="J4" s="66">
        <v>3526</v>
      </c>
      <c r="K4" s="66">
        <v>2472</v>
      </c>
      <c r="L4" s="68">
        <f t="shared" si="4"/>
        <v>70.107770845150313</v>
      </c>
      <c r="M4" s="61"/>
      <c r="N4" s="61"/>
      <c r="O4" s="61"/>
    </row>
    <row r="5" spans="1:15" x14ac:dyDescent="0.35">
      <c r="A5" s="34" t="s">
        <v>15</v>
      </c>
      <c r="B5" s="29">
        <v>14811</v>
      </c>
      <c r="C5" s="29">
        <v>7350</v>
      </c>
      <c r="D5" s="29">
        <f t="shared" si="0"/>
        <v>7461</v>
      </c>
      <c r="E5" s="30">
        <f>SUM('2021 Métro INSEE'!E72:E81)</f>
        <v>7379575</v>
      </c>
      <c r="F5" s="63">
        <f t="shared" si="1"/>
        <v>0.2007026149879905</v>
      </c>
      <c r="G5" s="223">
        <f t="shared" si="2"/>
        <v>101.10338332492047</v>
      </c>
      <c r="H5" s="226">
        <f t="shared" si="3"/>
        <v>31.6529929378204</v>
      </c>
      <c r="I5" s="220" t="s">
        <v>15</v>
      </c>
      <c r="J5" s="66">
        <v>7602</v>
      </c>
      <c r="K5" s="66">
        <v>5222</v>
      </c>
      <c r="L5" s="68">
        <f t="shared" si="4"/>
        <v>68.692449355432785</v>
      </c>
      <c r="M5" s="61"/>
      <c r="N5" s="61"/>
      <c r="O5" s="61"/>
    </row>
    <row r="6" spans="1:15" x14ac:dyDescent="0.35">
      <c r="A6" s="34" t="s">
        <v>16</v>
      </c>
      <c r="B6" s="29">
        <v>61574</v>
      </c>
      <c r="C6" s="29">
        <v>32635</v>
      </c>
      <c r="D6" s="29">
        <f t="shared" si="0"/>
        <v>28939</v>
      </c>
      <c r="E6" s="30">
        <f>SUM('2021 Métro INSEE'!E82:E112)</f>
        <v>6280950</v>
      </c>
      <c r="F6" s="63">
        <f>100*(B6+B7)/E6</f>
        <v>1.4018102357127504</v>
      </c>
      <c r="G6" s="223">
        <f t="shared" si="2"/>
        <v>460.74240361728721</v>
      </c>
      <c r="H6" s="226">
        <f t="shared" si="3"/>
        <v>168.11992124469074</v>
      </c>
      <c r="I6" s="220" t="s">
        <v>16</v>
      </c>
      <c r="J6" s="66">
        <v>37225</v>
      </c>
      <c r="K6" s="66">
        <v>23642</v>
      </c>
      <c r="L6" s="68">
        <f t="shared" si="4"/>
        <v>63.511081262592342</v>
      </c>
      <c r="M6" s="61"/>
      <c r="N6" s="61"/>
      <c r="O6" s="61"/>
    </row>
    <row r="7" spans="1:15" s="20" customFormat="1" ht="29" x14ac:dyDescent="0.35">
      <c r="A7" s="36" t="s">
        <v>34</v>
      </c>
      <c r="B7" s="28">
        <v>26473</v>
      </c>
      <c r="C7" s="215">
        <v>19780</v>
      </c>
      <c r="D7" s="29">
        <f t="shared" si="0"/>
        <v>6693</v>
      </c>
      <c r="E7" s="28"/>
      <c r="F7" s="216"/>
      <c r="G7" s="224"/>
      <c r="H7" s="224"/>
      <c r="I7" s="45" t="s">
        <v>53</v>
      </c>
      <c r="J7" s="57">
        <f>SUM(J2:J4)</f>
        <v>3849</v>
      </c>
      <c r="K7" s="57">
        <f>SUM(K2:K4)</f>
        <v>2691</v>
      </c>
      <c r="L7" s="68">
        <f t="shared" si="4"/>
        <v>69.914263445050665</v>
      </c>
      <c r="M7" s="57"/>
      <c r="N7" s="57"/>
      <c r="O7" s="57"/>
    </row>
    <row r="8" spans="1:15" x14ac:dyDescent="0.35">
      <c r="A8" s="38"/>
      <c r="B8" s="29"/>
      <c r="C8" s="29"/>
      <c r="D8" s="29"/>
      <c r="E8" s="29"/>
      <c r="F8" s="217"/>
      <c r="G8" s="161"/>
      <c r="H8" s="161"/>
      <c r="I8" s="221" t="s">
        <v>66</v>
      </c>
      <c r="J8" s="60">
        <f>SUM(J5:J6)</f>
        <v>44827</v>
      </c>
      <c r="K8" s="60">
        <f>SUM(K5:K6)</f>
        <v>28864</v>
      </c>
      <c r="L8" s="68">
        <f t="shared" si="4"/>
        <v>64.389765096928187</v>
      </c>
      <c r="M8" s="60"/>
      <c r="N8" s="60"/>
      <c r="O8" s="60"/>
    </row>
    <row r="9" spans="1:15" s="20" customFormat="1" ht="38.25" customHeight="1" thickBot="1" x14ac:dyDescent="0.4">
      <c r="A9" s="40" t="s">
        <v>31</v>
      </c>
      <c r="B9" s="41">
        <f>SUM(B2:B7)</f>
        <v>110634</v>
      </c>
      <c r="C9" s="41">
        <f>SUM(C2:C7)</f>
        <v>63822</v>
      </c>
      <c r="D9" s="29">
        <f>B9-C9</f>
        <v>46812</v>
      </c>
      <c r="E9" s="42"/>
      <c r="F9" s="218"/>
      <c r="G9" s="222"/>
      <c r="H9" s="222"/>
      <c r="I9" s="45"/>
      <c r="J9" s="57"/>
      <c r="K9" s="57"/>
      <c r="L9" s="57"/>
      <c r="M9" s="57"/>
      <c r="N9" s="57"/>
      <c r="O9" s="57"/>
    </row>
    <row r="10" spans="1:15" x14ac:dyDescent="0.35">
      <c r="A10" s="17"/>
      <c r="E10" s="16"/>
      <c r="F10" s="17"/>
      <c r="G10" s="223"/>
      <c r="H10" s="223"/>
      <c r="I10" s="17"/>
    </row>
    <row r="11" spans="1:15" x14ac:dyDescent="0.35">
      <c r="A11" s="17"/>
      <c r="E11" s="16"/>
      <c r="F11" s="17"/>
      <c r="G11" s="223"/>
      <c r="H11" s="223"/>
      <c r="I11" s="17"/>
    </row>
    <row r="12" spans="1:15" x14ac:dyDescent="0.35">
      <c r="A12" s="17"/>
      <c r="E12" s="16"/>
      <c r="F12" s="17"/>
      <c r="G12" s="223"/>
      <c r="H12" s="223"/>
      <c r="I12" s="17"/>
    </row>
    <row r="13" spans="1:15" x14ac:dyDescent="0.35">
      <c r="A13" s="17"/>
      <c r="E13" s="16"/>
      <c r="F13" s="17"/>
      <c r="G13" s="223"/>
      <c r="H13" s="223"/>
      <c r="I13" s="17"/>
    </row>
    <row r="14" spans="1:15" x14ac:dyDescent="0.35">
      <c r="A14" s="17" t="s">
        <v>54</v>
      </c>
      <c r="E14" s="16"/>
      <c r="F14" s="17"/>
      <c r="G14" s="223"/>
      <c r="H14" s="223"/>
      <c r="I14" s="17"/>
    </row>
    <row r="15" spans="1:15" x14ac:dyDescent="0.35">
      <c r="A15" t="s">
        <v>53</v>
      </c>
      <c r="B15">
        <f>SUM(B2:B4)</f>
        <v>7776</v>
      </c>
      <c r="C15">
        <f>SUM(C2:C4)</f>
        <v>4057</v>
      </c>
      <c r="D15" s="29">
        <f t="shared" ref="D15:D16" si="5">B15-C15</f>
        <v>3719</v>
      </c>
      <c r="E15" s="16">
        <f>SUM(E2:E4)</f>
        <v>51575318</v>
      </c>
      <c r="F15" s="63">
        <f>100*B15/E15</f>
        <v>1.5076979263608225E-2</v>
      </c>
      <c r="G15" s="223">
        <f t="shared" ref="G15:G16" si="6">100000*D15/E15</f>
        <v>7.2108135135492528</v>
      </c>
      <c r="H15" s="226">
        <f t="shared" ref="H15:H16" si="7">G15*(100-L15)/100</f>
        <v>2.1632440540647759</v>
      </c>
      <c r="I15" s="70" t="s">
        <v>86</v>
      </c>
      <c r="L15">
        <v>70</v>
      </c>
    </row>
    <row r="16" spans="1:15" x14ac:dyDescent="0.35">
      <c r="A16" t="s">
        <v>52</v>
      </c>
      <c r="B16">
        <f>SUM(B5:B7)</f>
        <v>102858</v>
      </c>
      <c r="C16">
        <f>SUM(C5:C7)</f>
        <v>59765</v>
      </c>
      <c r="D16" s="29">
        <f t="shared" si="5"/>
        <v>43093</v>
      </c>
      <c r="E16" s="16">
        <f>SUM(E5:E6)</f>
        <v>13660525</v>
      </c>
      <c r="F16" s="63">
        <f>100*B16/E16</f>
        <v>0.7529578841223159</v>
      </c>
      <c r="G16" s="223">
        <f t="shared" si="6"/>
        <v>315.45639717360791</v>
      </c>
      <c r="H16" s="226">
        <f t="shared" si="7"/>
        <v>112.30247739380439</v>
      </c>
      <c r="I16" s="70" t="s">
        <v>133</v>
      </c>
      <c r="L16">
        <v>64.400000000000006</v>
      </c>
    </row>
    <row r="17" spans="1:9" x14ac:dyDescent="0.35">
      <c r="A17" s="19"/>
      <c r="B17" s="20"/>
      <c r="C17" s="20"/>
      <c r="D17" s="20"/>
      <c r="E17" s="20"/>
      <c r="F17" s="19"/>
      <c r="G17" s="19"/>
      <c r="H17" s="19"/>
      <c r="I17" s="19"/>
    </row>
    <row r="18" spans="1:9" x14ac:dyDescent="0.35">
      <c r="A18" s="17"/>
      <c r="E18" s="16"/>
      <c r="F18" s="17"/>
      <c r="G18" s="17"/>
      <c r="H18" s="17"/>
      <c r="I18" s="17"/>
    </row>
    <row r="19" spans="1:9" x14ac:dyDescent="0.35">
      <c r="A19" s="17"/>
      <c r="E19" s="16"/>
      <c r="F19" s="17"/>
      <c r="G19" s="17"/>
      <c r="H19" s="17"/>
      <c r="I19" s="17"/>
    </row>
    <row r="20" spans="1:9" x14ac:dyDescent="0.35">
      <c r="A20" s="17"/>
      <c r="E20" s="16"/>
      <c r="F20" s="17"/>
      <c r="G20" s="17"/>
      <c r="H20" s="17"/>
      <c r="I20" s="17"/>
    </row>
    <row r="21" spans="1:9" x14ac:dyDescent="0.35">
      <c r="A21" s="17"/>
      <c r="E21" s="16"/>
      <c r="F21" s="17"/>
      <c r="G21" s="17"/>
      <c r="H21" s="17"/>
      <c r="I21" s="17"/>
    </row>
    <row r="22" spans="1:9" x14ac:dyDescent="0.35">
      <c r="A22" s="17"/>
      <c r="E22" s="16"/>
      <c r="F22" s="17"/>
      <c r="G22" s="17"/>
      <c r="H22" s="17"/>
      <c r="I22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3" sqref="F13"/>
    </sheetView>
  </sheetViews>
  <sheetFormatPr baseColWidth="10" defaultRowHeight="14.5" x14ac:dyDescent="0.35"/>
  <cols>
    <col min="1" max="1" width="25.6328125" customWidth="1"/>
    <col min="2" max="2" width="28.453125" customWidth="1"/>
    <col min="3" max="3" width="24.1796875" customWidth="1"/>
    <col min="4" max="4" width="25.08984375" customWidth="1"/>
    <col min="5" max="5" width="6.54296875" customWidth="1"/>
    <col min="6" max="6" width="26.08984375" customWidth="1"/>
    <col min="7" max="7" width="28.7265625" customWidth="1"/>
    <col min="8" max="8" width="2.26953125" customWidth="1"/>
    <col min="9" max="9" width="24.90625" customWidth="1"/>
    <col min="10" max="10" width="19.6328125" customWidth="1"/>
  </cols>
  <sheetData>
    <row r="1" spans="1:10" s="20" customFormat="1" ht="43.5" x14ac:dyDescent="0.35">
      <c r="A1" s="31" t="s">
        <v>11</v>
      </c>
      <c r="B1" s="32" t="s">
        <v>30</v>
      </c>
      <c r="C1" s="32" t="s">
        <v>17</v>
      </c>
      <c r="D1" s="33" t="s">
        <v>32</v>
      </c>
      <c r="E1" s="27"/>
      <c r="F1" s="21" t="s">
        <v>25</v>
      </c>
      <c r="G1" s="22" t="s">
        <v>27</v>
      </c>
      <c r="H1" s="21"/>
      <c r="I1" s="21" t="s">
        <v>26</v>
      </c>
      <c r="J1" s="22" t="s">
        <v>28</v>
      </c>
    </row>
    <row r="2" spans="1:10" x14ac:dyDescent="0.35">
      <c r="A2" s="34" t="s">
        <v>12</v>
      </c>
      <c r="B2" s="29">
        <v>6</v>
      </c>
      <c r="C2" s="30">
        <f>SUM('2021 Métro INSEE'!E7:E21)</f>
        <v>11435565</v>
      </c>
      <c r="D2" s="35">
        <f>100*B2/C2</f>
        <v>5.2467892928770899E-5</v>
      </c>
      <c r="E2" s="25"/>
      <c r="F2" s="23">
        <v>0</v>
      </c>
      <c r="G2" s="24">
        <f>100*F2/C2</f>
        <v>0</v>
      </c>
      <c r="H2" s="23"/>
      <c r="I2" s="23">
        <v>5</v>
      </c>
      <c r="J2" s="23">
        <f>100*I2/C2</f>
        <v>4.3723244107309082E-5</v>
      </c>
    </row>
    <row r="3" spans="1:10" x14ac:dyDescent="0.35">
      <c r="A3" s="34" t="s">
        <v>13</v>
      </c>
      <c r="B3" s="29">
        <v>617</v>
      </c>
      <c r="C3" s="30">
        <f>SUM('2021 Métro INSEE'!E22:E51)</f>
        <v>23316862</v>
      </c>
      <c r="D3" s="35">
        <f t="shared" ref="D3:D5" si="0">100*B3/C3</f>
        <v>2.6461536719649494E-3</v>
      </c>
      <c r="E3" s="25"/>
      <c r="F3" s="23">
        <v>103</v>
      </c>
      <c r="G3" s="24">
        <f t="shared" ref="G3:G6" si="1">100*F3/C3</f>
        <v>4.4174040228912452E-4</v>
      </c>
      <c r="H3" s="23"/>
      <c r="I3" s="23">
        <v>209</v>
      </c>
      <c r="J3" s="23">
        <f t="shared" ref="J3:J6" si="2">100*I3/C3</f>
        <v>8.96347029887641E-4</v>
      </c>
    </row>
    <row r="4" spans="1:10" x14ac:dyDescent="0.35">
      <c r="A4" s="34" t="s">
        <v>14</v>
      </c>
      <c r="B4" s="29">
        <v>6898</v>
      </c>
      <c r="C4" s="30">
        <f>SUM('2021 Métro INSEE'!E52:E71)</f>
        <v>16822891</v>
      </c>
      <c r="D4" s="35">
        <f t="shared" si="0"/>
        <v>4.1003653890404453E-2</v>
      </c>
      <c r="E4" s="25"/>
      <c r="F4" s="23">
        <v>1025</v>
      </c>
      <c r="G4" s="24">
        <f t="shared" si="1"/>
        <v>6.0928885528652599E-3</v>
      </c>
      <c r="H4" s="23"/>
      <c r="I4" s="23">
        <v>2434</v>
      </c>
      <c r="J4" s="23">
        <f t="shared" si="2"/>
        <v>1.446838120748687E-2</v>
      </c>
    </row>
    <row r="5" spans="1:10" x14ac:dyDescent="0.35">
      <c r="A5" s="34" t="s">
        <v>15</v>
      </c>
      <c r="B5" s="29">
        <v>14440</v>
      </c>
      <c r="C5" s="30">
        <f>SUM('2021 Métro INSEE'!E72:E81)</f>
        <v>7379575</v>
      </c>
      <c r="D5" s="35">
        <f t="shared" si="0"/>
        <v>0.19567522519928315</v>
      </c>
      <c r="E5" s="25"/>
      <c r="F5" s="23">
        <v>2335</v>
      </c>
      <c r="G5" s="24">
        <f t="shared" si="1"/>
        <v>3.1641388562349458E-2</v>
      </c>
      <c r="H5" s="23"/>
      <c r="I5" s="23">
        <v>5158</v>
      </c>
      <c r="J5" s="23">
        <f t="shared" si="2"/>
        <v>6.9895624070491866E-2</v>
      </c>
    </row>
    <row r="6" spans="1:10" x14ac:dyDescent="0.35">
      <c r="A6" s="34" t="s">
        <v>16</v>
      </c>
      <c r="B6" s="29">
        <v>60863</v>
      </c>
      <c r="C6" s="30">
        <f>SUM('2021 Métro INSEE'!E82:E112)</f>
        <v>6280950</v>
      </c>
      <c r="D6" s="35">
        <f>100*(B6+B7)/C6</f>
        <v>1.3847109115659255</v>
      </c>
      <c r="E6" s="25"/>
      <c r="F6" s="23">
        <v>13492</v>
      </c>
      <c r="G6" s="24">
        <f t="shared" si="1"/>
        <v>0.21480826944968515</v>
      </c>
      <c r="H6" s="23"/>
      <c r="I6" s="23">
        <v>23469</v>
      </c>
      <c r="J6" s="23">
        <f t="shared" si="2"/>
        <v>0.37365366704081387</v>
      </c>
    </row>
    <row r="7" spans="1:10" s="20" customFormat="1" ht="29" x14ac:dyDescent="0.35">
      <c r="A7" s="36" t="s">
        <v>34</v>
      </c>
      <c r="B7" s="28">
        <v>26110</v>
      </c>
      <c r="C7" s="28"/>
      <c r="D7" s="37"/>
      <c r="E7" s="27"/>
    </row>
    <row r="8" spans="1:10" x14ac:dyDescent="0.35">
      <c r="A8" s="38"/>
      <c r="B8" s="29"/>
      <c r="C8" s="29"/>
      <c r="D8" s="39"/>
      <c r="E8" s="25"/>
      <c r="F8" s="25" t="s">
        <v>29</v>
      </c>
      <c r="G8" s="25"/>
      <c r="H8" s="25"/>
      <c r="I8" s="25"/>
      <c r="J8" s="25"/>
    </row>
    <row r="9" spans="1:10" s="20" customFormat="1" ht="38.25" customHeight="1" thickBot="1" x14ac:dyDescent="0.4">
      <c r="A9" s="40" t="s">
        <v>31</v>
      </c>
      <c r="B9" s="41">
        <f>SUM(B2:B7)</f>
        <v>108934</v>
      </c>
      <c r="C9" s="42"/>
      <c r="D9" s="43"/>
    </row>
    <row r="10" spans="1:10" x14ac:dyDescent="0.35">
      <c r="A10" s="17"/>
      <c r="C10" s="16"/>
      <c r="D10" s="17"/>
    </row>
    <row r="11" spans="1:10" x14ac:dyDescent="0.35">
      <c r="A11" s="17"/>
      <c r="C11" s="16"/>
      <c r="D11" s="17"/>
    </row>
    <row r="12" spans="1:10" x14ac:dyDescent="0.35">
      <c r="A12" s="17"/>
      <c r="C12" s="16"/>
      <c r="D12" s="17"/>
    </row>
    <row r="13" spans="1:10" x14ac:dyDescent="0.35">
      <c r="A13" s="17"/>
      <c r="C13" s="16"/>
      <c r="D13" s="17"/>
    </row>
    <row r="14" spans="1:10" x14ac:dyDescent="0.35">
      <c r="A14" s="17" t="s">
        <v>54</v>
      </c>
      <c r="C14" s="16"/>
      <c r="D14" s="17"/>
    </row>
    <row r="15" spans="1:10" x14ac:dyDescent="0.35">
      <c r="A15" t="s">
        <v>53</v>
      </c>
      <c r="B15">
        <f>SUM(B2:B4)</f>
        <v>7521</v>
      </c>
      <c r="C15" s="16">
        <f>SUM(C2:C4)</f>
        <v>51575318</v>
      </c>
      <c r="D15" s="35">
        <f>100*B15/C15</f>
        <v>1.458255671831243E-2</v>
      </c>
    </row>
    <row r="16" spans="1:10" x14ac:dyDescent="0.35">
      <c r="A16" t="s">
        <v>52</v>
      </c>
      <c r="B16">
        <f>SUM(B5:B7)</f>
        <v>101413</v>
      </c>
      <c r="C16" s="16">
        <f>SUM(C5:C6)</f>
        <v>13660525</v>
      </c>
      <c r="D16" s="35">
        <f>100*B16/C16</f>
        <v>0.74237995977460602</v>
      </c>
    </row>
    <row r="17" spans="1:4" x14ac:dyDescent="0.35">
      <c r="A17" s="19"/>
      <c r="B17" s="20"/>
      <c r="C17" s="20"/>
      <c r="D17" s="19"/>
    </row>
    <row r="18" spans="1:4" x14ac:dyDescent="0.35">
      <c r="A18" s="17"/>
      <c r="C18" s="16"/>
      <c r="D18" s="17"/>
    </row>
    <row r="19" spans="1:4" x14ac:dyDescent="0.35">
      <c r="A19" s="17"/>
      <c r="C19" s="16"/>
      <c r="D19" s="17"/>
    </row>
    <row r="20" spans="1:4" x14ac:dyDescent="0.35">
      <c r="A20" s="17"/>
      <c r="C20" s="16"/>
      <c r="D20" s="17"/>
    </row>
    <row r="21" spans="1:4" x14ac:dyDescent="0.35">
      <c r="A21" s="17"/>
      <c r="C21" s="16"/>
      <c r="D21" s="17"/>
    </row>
    <row r="22" spans="1:4" x14ac:dyDescent="0.35">
      <c r="A22" s="17"/>
      <c r="C22" s="16"/>
      <c r="D22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20" sqref="E20"/>
    </sheetView>
  </sheetViews>
  <sheetFormatPr baseColWidth="10" defaultRowHeight="14.5" x14ac:dyDescent="0.35"/>
  <cols>
    <col min="2" max="2" width="40.81640625" customWidth="1"/>
    <col min="3" max="3" width="16.90625" customWidth="1"/>
    <col min="4" max="4" width="36.453125" customWidth="1"/>
    <col min="5" max="5" width="29" customWidth="1"/>
    <col min="6" max="6" width="37.81640625" customWidth="1"/>
  </cols>
  <sheetData>
    <row r="1" spans="1:7" x14ac:dyDescent="0.35">
      <c r="A1" t="s">
        <v>18</v>
      </c>
    </row>
    <row r="3" spans="1:7" x14ac:dyDescent="0.35">
      <c r="A3" t="s">
        <v>19</v>
      </c>
      <c r="B3" t="s">
        <v>35</v>
      </c>
      <c r="C3" t="s">
        <v>36</v>
      </c>
      <c r="D3" t="s">
        <v>23</v>
      </c>
      <c r="E3" t="s">
        <v>37</v>
      </c>
      <c r="F3" s="17" t="s">
        <v>38</v>
      </c>
    </row>
    <row r="4" spans="1:7" x14ac:dyDescent="0.35">
      <c r="A4" t="s">
        <v>20</v>
      </c>
      <c r="B4">
        <v>13520434</v>
      </c>
      <c r="C4">
        <v>580</v>
      </c>
      <c r="D4">
        <f>580+286+101</f>
        <v>967</v>
      </c>
      <c r="E4">
        <f>100*C4/B4</f>
        <v>4.2898031231837679E-3</v>
      </c>
      <c r="F4" s="17">
        <f>100*D4/B4</f>
        <v>7.1521372760667296E-3</v>
      </c>
      <c r="G4" s="17" t="s">
        <v>20</v>
      </c>
    </row>
    <row r="5" spans="1:7" x14ac:dyDescent="0.35">
      <c r="A5" t="s">
        <v>21</v>
      </c>
      <c r="B5">
        <v>1538064</v>
      </c>
      <c r="C5">
        <v>29</v>
      </c>
      <c r="D5">
        <f>29+23+15</f>
        <v>67</v>
      </c>
      <c r="E5">
        <f>100*C5/B5</f>
        <v>1.8854872098950368E-3</v>
      </c>
      <c r="F5" s="17">
        <f>100*D5/B5</f>
        <v>4.3561256228609475E-3</v>
      </c>
      <c r="G5" s="17" t="s">
        <v>21</v>
      </c>
    </row>
    <row r="6" spans="1:7" x14ac:dyDescent="0.35">
      <c r="A6" t="s">
        <v>22</v>
      </c>
      <c r="B6" t="s">
        <v>24</v>
      </c>
      <c r="C6" t="s">
        <v>24</v>
      </c>
      <c r="D6" t="s">
        <v>24</v>
      </c>
    </row>
    <row r="7" spans="1:7" x14ac:dyDescent="0.35">
      <c r="E7" s="17" t="s">
        <v>11</v>
      </c>
      <c r="F7" s="17" t="s">
        <v>33</v>
      </c>
    </row>
    <row r="8" spans="1:7" x14ac:dyDescent="0.35">
      <c r="E8" s="18"/>
      <c r="F8" s="18"/>
    </row>
    <row r="9" spans="1:7" x14ac:dyDescent="0.35">
      <c r="E9" s="18"/>
      <c r="F9" s="18"/>
    </row>
    <row r="10" spans="1:7" x14ac:dyDescent="0.35">
      <c r="E10" s="17"/>
      <c r="F10" s="17"/>
    </row>
    <row r="11" spans="1:7" x14ac:dyDescent="0.35">
      <c r="E11" s="17"/>
      <c r="F11" s="17"/>
    </row>
    <row r="12" spans="1:7" x14ac:dyDescent="0.35">
      <c r="E12" s="17"/>
      <c r="F12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workbookViewId="0">
      <pane ySplit="6" topLeftCell="A7" activePane="bottomLeft" state="frozen"/>
      <selection pane="bottomLeft" activeCell="I16" sqref="I16"/>
    </sheetView>
  </sheetViews>
  <sheetFormatPr baseColWidth="10" defaultColWidth="9.1796875" defaultRowHeight="14.5" x14ac:dyDescent="0.35"/>
  <cols>
    <col min="1" max="1" width="13.36328125" style="1" customWidth="1"/>
    <col min="2" max="5" width="10.81640625" style="1" customWidth="1"/>
    <col min="6" max="7" width="9.1796875" style="1"/>
    <col min="8" max="8" width="10.1796875" style="1" customWidth="1"/>
    <col min="9" max="16384" width="9.1796875" style="1"/>
  </cols>
  <sheetData>
    <row r="1" spans="1:9" x14ac:dyDescent="0.35">
      <c r="A1" s="15" t="s">
        <v>71</v>
      </c>
    </row>
    <row r="2" spans="1:9" x14ac:dyDescent="0.35">
      <c r="A2" s="14" t="s">
        <v>10</v>
      </c>
    </row>
    <row r="3" spans="1:9" x14ac:dyDescent="0.35">
      <c r="A3" s="14" t="s">
        <v>9</v>
      </c>
    </row>
    <row r="4" spans="1:9" x14ac:dyDescent="0.35">
      <c r="A4" s="14" t="s">
        <v>8</v>
      </c>
    </row>
    <row r="5" spans="1:9" ht="15" thickBot="1" x14ac:dyDescent="0.4"/>
    <row r="6" spans="1:9" ht="26" x14ac:dyDescent="0.35">
      <c r="A6" s="13" t="s">
        <v>7</v>
      </c>
      <c r="B6" s="12" t="s">
        <v>6</v>
      </c>
      <c r="C6" s="11" t="s">
        <v>5</v>
      </c>
      <c r="D6" s="11" t="s">
        <v>4</v>
      </c>
      <c r="E6" s="10" t="s">
        <v>3</v>
      </c>
    </row>
    <row r="7" spans="1:9" x14ac:dyDescent="0.35">
      <c r="A7" s="9">
        <v>2020</v>
      </c>
      <c r="B7" s="8">
        <v>0</v>
      </c>
      <c r="C7" s="7">
        <v>336031</v>
      </c>
      <c r="D7" s="7">
        <v>322557</v>
      </c>
      <c r="E7" s="6">
        <v>658588</v>
      </c>
    </row>
    <row r="8" spans="1:9" x14ac:dyDescent="0.35">
      <c r="A8" s="9">
        <v>2019</v>
      </c>
      <c r="B8" s="8">
        <v>1</v>
      </c>
      <c r="C8" s="7">
        <v>346609</v>
      </c>
      <c r="D8" s="7">
        <v>333347</v>
      </c>
      <c r="E8" s="6">
        <v>679956</v>
      </c>
    </row>
    <row r="9" spans="1:9" x14ac:dyDescent="0.35">
      <c r="A9" s="9">
        <v>2018</v>
      </c>
      <c r="B9" s="8">
        <v>2</v>
      </c>
      <c r="C9" s="7">
        <v>352839</v>
      </c>
      <c r="D9" s="7">
        <v>337099</v>
      </c>
      <c r="E9" s="6">
        <v>689938</v>
      </c>
    </row>
    <row r="10" spans="1:9" x14ac:dyDescent="0.35">
      <c r="A10" s="9">
        <v>2017</v>
      </c>
      <c r="B10" s="8">
        <v>3</v>
      </c>
      <c r="C10" s="7">
        <v>360612</v>
      </c>
      <c r="D10" s="7">
        <v>347158</v>
      </c>
      <c r="E10" s="6">
        <v>707770</v>
      </c>
    </row>
    <row r="11" spans="1:9" x14ac:dyDescent="0.35">
      <c r="A11" s="9">
        <v>2016</v>
      </c>
      <c r="B11" s="8">
        <v>4</v>
      </c>
      <c r="C11" s="7">
        <v>371642</v>
      </c>
      <c r="D11" s="7">
        <v>356508</v>
      </c>
      <c r="E11" s="6">
        <v>728150</v>
      </c>
    </row>
    <row r="12" spans="1:9" x14ac:dyDescent="0.35">
      <c r="A12" s="9">
        <v>2015</v>
      </c>
      <c r="B12" s="8">
        <v>5</v>
      </c>
      <c r="C12" s="7">
        <v>382269</v>
      </c>
      <c r="D12" s="7">
        <v>365385</v>
      </c>
      <c r="E12" s="6">
        <v>747654</v>
      </c>
    </row>
    <row r="13" spans="1:9" x14ac:dyDescent="0.35">
      <c r="A13" s="9">
        <v>2014</v>
      </c>
      <c r="B13" s="8">
        <v>6</v>
      </c>
      <c r="C13" s="7">
        <v>391741</v>
      </c>
      <c r="D13" s="7">
        <v>379189</v>
      </c>
      <c r="E13" s="6">
        <v>770930</v>
      </c>
    </row>
    <row r="14" spans="1:9" x14ac:dyDescent="0.35">
      <c r="A14" s="9">
        <v>2013</v>
      </c>
      <c r="B14" s="8">
        <v>7</v>
      </c>
      <c r="C14" s="7">
        <v>398337</v>
      </c>
      <c r="D14" s="7">
        <v>380297</v>
      </c>
      <c r="E14" s="6">
        <v>778634</v>
      </c>
    </row>
    <row r="15" spans="1:9" x14ac:dyDescent="0.35">
      <c r="A15" s="9">
        <v>2012</v>
      </c>
      <c r="B15" s="8">
        <v>8</v>
      </c>
      <c r="C15" s="7">
        <v>407325</v>
      </c>
      <c r="D15" s="7">
        <v>386769</v>
      </c>
      <c r="E15" s="6">
        <v>794094</v>
      </c>
      <c r="H15" s="1" t="s">
        <v>80</v>
      </c>
      <c r="I15" s="26">
        <f>SUM(E19:E21)</f>
        <v>2446848</v>
      </c>
    </row>
    <row r="16" spans="1:9" x14ac:dyDescent="0.35">
      <c r="A16" s="9">
        <v>2011</v>
      </c>
      <c r="B16" s="8">
        <v>9</v>
      </c>
      <c r="C16" s="7">
        <v>408811</v>
      </c>
      <c r="D16" s="7">
        <v>392313</v>
      </c>
      <c r="E16" s="6">
        <v>801124</v>
      </c>
    </row>
    <row r="17" spans="1:5" x14ac:dyDescent="0.35">
      <c r="A17" s="9">
        <v>2010</v>
      </c>
      <c r="B17" s="8">
        <v>10</v>
      </c>
      <c r="C17" s="7">
        <v>419019</v>
      </c>
      <c r="D17" s="7">
        <v>402865</v>
      </c>
      <c r="E17" s="6">
        <v>821884</v>
      </c>
    </row>
    <row r="18" spans="1:5" x14ac:dyDescent="0.35">
      <c r="A18" s="9">
        <v>2009</v>
      </c>
      <c r="B18" s="8">
        <v>11</v>
      </c>
      <c r="C18" s="7">
        <v>414461</v>
      </c>
      <c r="D18" s="7">
        <v>395534</v>
      </c>
      <c r="E18" s="6">
        <v>809995</v>
      </c>
    </row>
    <row r="19" spans="1:5" x14ac:dyDescent="0.35">
      <c r="A19" s="9">
        <v>2008</v>
      </c>
      <c r="B19" s="8">
        <v>12</v>
      </c>
      <c r="C19" s="7">
        <v>418341</v>
      </c>
      <c r="D19" s="7">
        <v>398015</v>
      </c>
      <c r="E19" s="6">
        <v>816356</v>
      </c>
    </row>
    <row r="20" spans="1:5" x14ac:dyDescent="0.35">
      <c r="A20" s="9">
        <v>2007</v>
      </c>
      <c r="B20" s="8">
        <v>13</v>
      </c>
      <c r="C20" s="7">
        <v>413490</v>
      </c>
      <c r="D20" s="7">
        <v>394051</v>
      </c>
      <c r="E20" s="6">
        <v>807541</v>
      </c>
    </row>
    <row r="21" spans="1:5" x14ac:dyDescent="0.35">
      <c r="A21" s="9">
        <v>2006</v>
      </c>
      <c r="B21" s="8">
        <v>14</v>
      </c>
      <c r="C21" s="7">
        <v>421037</v>
      </c>
      <c r="D21" s="7">
        <v>401914</v>
      </c>
      <c r="E21" s="6">
        <v>822951</v>
      </c>
    </row>
    <row r="22" spans="1:5" x14ac:dyDescent="0.35">
      <c r="A22" s="9">
        <v>2005</v>
      </c>
      <c r="B22" s="8">
        <v>15</v>
      </c>
      <c r="C22" s="7">
        <v>414287</v>
      </c>
      <c r="D22" s="7">
        <v>392665</v>
      </c>
      <c r="E22" s="6">
        <v>806952</v>
      </c>
    </row>
    <row r="23" spans="1:5" x14ac:dyDescent="0.35">
      <c r="A23" s="9">
        <v>2004</v>
      </c>
      <c r="B23" s="8">
        <v>16</v>
      </c>
      <c r="C23" s="7">
        <v>413261</v>
      </c>
      <c r="D23" s="7">
        <v>390894</v>
      </c>
      <c r="E23" s="6">
        <v>804155</v>
      </c>
    </row>
    <row r="24" spans="1:5" x14ac:dyDescent="0.35">
      <c r="A24" s="9">
        <v>2003</v>
      </c>
      <c r="B24" s="8">
        <v>17</v>
      </c>
      <c r="C24" s="7">
        <v>408892</v>
      </c>
      <c r="D24" s="7">
        <v>387394</v>
      </c>
      <c r="E24" s="6">
        <v>796286</v>
      </c>
    </row>
    <row r="25" spans="1:5" x14ac:dyDescent="0.35">
      <c r="A25" s="9">
        <v>2002</v>
      </c>
      <c r="B25" s="8">
        <v>18</v>
      </c>
      <c r="C25" s="7">
        <v>407781</v>
      </c>
      <c r="D25" s="7">
        <v>384526</v>
      </c>
      <c r="E25" s="6">
        <v>792307</v>
      </c>
    </row>
    <row r="26" spans="1:5" x14ac:dyDescent="0.35">
      <c r="A26" s="9">
        <v>2001</v>
      </c>
      <c r="B26" s="8">
        <v>19</v>
      </c>
      <c r="C26" s="7">
        <v>408599</v>
      </c>
      <c r="D26" s="7">
        <v>385578</v>
      </c>
      <c r="E26" s="6">
        <v>794177</v>
      </c>
    </row>
    <row r="27" spans="1:5" x14ac:dyDescent="0.35">
      <c r="A27" s="9">
        <v>2000</v>
      </c>
      <c r="B27" s="8">
        <v>20</v>
      </c>
      <c r="C27" s="7">
        <v>410299</v>
      </c>
      <c r="D27" s="7">
        <v>386656</v>
      </c>
      <c r="E27" s="6">
        <v>796955</v>
      </c>
    </row>
    <row r="28" spans="1:5" x14ac:dyDescent="0.35">
      <c r="A28" s="9">
        <v>1999</v>
      </c>
      <c r="B28" s="8">
        <v>21</v>
      </c>
      <c r="C28" s="7">
        <v>381670</v>
      </c>
      <c r="D28" s="7">
        <v>363904</v>
      </c>
      <c r="E28" s="6">
        <v>745574</v>
      </c>
    </row>
    <row r="29" spans="1:5" x14ac:dyDescent="0.35">
      <c r="A29" s="9">
        <v>1998</v>
      </c>
      <c r="B29" s="8">
        <v>22</v>
      </c>
      <c r="C29" s="7">
        <v>373336</v>
      </c>
      <c r="D29" s="7">
        <v>361481</v>
      </c>
      <c r="E29" s="6">
        <v>734817</v>
      </c>
    </row>
    <row r="30" spans="1:5" x14ac:dyDescent="0.35">
      <c r="A30" s="9">
        <v>1997</v>
      </c>
      <c r="B30" s="8">
        <v>23</v>
      </c>
      <c r="C30" s="7">
        <v>359051</v>
      </c>
      <c r="D30" s="7">
        <v>350951</v>
      </c>
      <c r="E30" s="6">
        <v>710002</v>
      </c>
    </row>
    <row r="31" spans="1:5" x14ac:dyDescent="0.35">
      <c r="A31" s="9">
        <v>1996</v>
      </c>
      <c r="B31" s="8">
        <v>24</v>
      </c>
      <c r="C31" s="7">
        <v>359611</v>
      </c>
      <c r="D31" s="7">
        <v>357009</v>
      </c>
      <c r="E31" s="6">
        <v>716620</v>
      </c>
    </row>
    <row r="32" spans="1:5" x14ac:dyDescent="0.35">
      <c r="A32" s="9">
        <v>1995</v>
      </c>
      <c r="B32" s="8">
        <v>25</v>
      </c>
      <c r="C32" s="7">
        <v>355525</v>
      </c>
      <c r="D32" s="7">
        <v>354927</v>
      </c>
      <c r="E32" s="6">
        <v>710452</v>
      </c>
    </row>
    <row r="33" spans="1:5" x14ac:dyDescent="0.35">
      <c r="A33" s="9">
        <v>1994</v>
      </c>
      <c r="B33" s="8">
        <v>26</v>
      </c>
      <c r="C33" s="7">
        <v>343560</v>
      </c>
      <c r="D33" s="7">
        <v>348762</v>
      </c>
      <c r="E33" s="6">
        <v>692322</v>
      </c>
    </row>
    <row r="34" spans="1:5" x14ac:dyDescent="0.35">
      <c r="A34" s="9">
        <v>1993</v>
      </c>
      <c r="B34" s="8">
        <v>27</v>
      </c>
      <c r="C34" s="7">
        <v>345125</v>
      </c>
      <c r="D34" s="7">
        <v>350846</v>
      </c>
      <c r="E34" s="6">
        <v>695971</v>
      </c>
    </row>
    <row r="35" spans="1:5" x14ac:dyDescent="0.35">
      <c r="A35" s="9">
        <v>1992</v>
      </c>
      <c r="B35" s="8">
        <v>28</v>
      </c>
      <c r="C35" s="7">
        <v>361878</v>
      </c>
      <c r="D35" s="7">
        <v>370655</v>
      </c>
      <c r="E35" s="6">
        <v>732533</v>
      </c>
    </row>
    <row r="36" spans="1:5" x14ac:dyDescent="0.35">
      <c r="A36" s="9">
        <v>1991</v>
      </c>
      <c r="B36" s="8">
        <v>29</v>
      </c>
      <c r="C36" s="7">
        <v>370649</v>
      </c>
      <c r="D36" s="7">
        <v>379954</v>
      </c>
      <c r="E36" s="6">
        <v>750603</v>
      </c>
    </row>
    <row r="37" spans="1:5" x14ac:dyDescent="0.35">
      <c r="A37" s="9">
        <v>1990</v>
      </c>
      <c r="B37" s="8">
        <v>30</v>
      </c>
      <c r="C37" s="7">
        <v>379427</v>
      </c>
      <c r="D37" s="7">
        <v>390983</v>
      </c>
      <c r="E37" s="6">
        <v>770410</v>
      </c>
    </row>
    <row r="38" spans="1:5" x14ac:dyDescent="0.35">
      <c r="A38" s="9">
        <v>1989</v>
      </c>
      <c r="B38" s="8">
        <v>31</v>
      </c>
      <c r="C38" s="7">
        <v>379250</v>
      </c>
      <c r="D38" s="7">
        <v>398364</v>
      </c>
      <c r="E38" s="6">
        <v>777614</v>
      </c>
    </row>
    <row r="39" spans="1:5" x14ac:dyDescent="0.35">
      <c r="A39" s="9">
        <v>1988</v>
      </c>
      <c r="B39" s="8">
        <v>32</v>
      </c>
      <c r="C39" s="7">
        <v>385376</v>
      </c>
      <c r="D39" s="7">
        <v>404946</v>
      </c>
      <c r="E39" s="6">
        <v>790322</v>
      </c>
    </row>
    <row r="40" spans="1:5" x14ac:dyDescent="0.35">
      <c r="A40" s="9">
        <v>1987</v>
      </c>
      <c r="B40" s="8">
        <v>33</v>
      </c>
      <c r="C40" s="7">
        <v>385801</v>
      </c>
      <c r="D40" s="7">
        <v>407764</v>
      </c>
      <c r="E40" s="6">
        <v>793565</v>
      </c>
    </row>
    <row r="41" spans="1:5" x14ac:dyDescent="0.35">
      <c r="A41" s="9">
        <v>1986</v>
      </c>
      <c r="B41" s="8">
        <v>34</v>
      </c>
      <c r="C41" s="7">
        <v>391853</v>
      </c>
      <c r="D41" s="7">
        <v>415611</v>
      </c>
      <c r="E41" s="6">
        <v>807464</v>
      </c>
    </row>
    <row r="42" spans="1:5" x14ac:dyDescent="0.35">
      <c r="A42" s="9">
        <v>1985</v>
      </c>
      <c r="B42" s="8">
        <v>35</v>
      </c>
      <c r="C42" s="7">
        <v>391380</v>
      </c>
      <c r="D42" s="7">
        <v>415083</v>
      </c>
      <c r="E42" s="6">
        <v>806463</v>
      </c>
    </row>
    <row r="43" spans="1:5" x14ac:dyDescent="0.35">
      <c r="A43" s="9">
        <v>1984</v>
      </c>
      <c r="B43" s="8">
        <v>36</v>
      </c>
      <c r="C43" s="7">
        <v>389025</v>
      </c>
      <c r="D43" s="7">
        <v>411085</v>
      </c>
      <c r="E43" s="6">
        <v>800110</v>
      </c>
    </row>
    <row r="44" spans="1:5" x14ac:dyDescent="0.35">
      <c r="A44" s="9">
        <v>1983</v>
      </c>
      <c r="B44" s="8">
        <v>37</v>
      </c>
      <c r="C44" s="7">
        <v>385121</v>
      </c>
      <c r="D44" s="7">
        <v>406502</v>
      </c>
      <c r="E44" s="6">
        <v>791623</v>
      </c>
    </row>
    <row r="45" spans="1:5" x14ac:dyDescent="0.35">
      <c r="A45" s="9">
        <v>1982</v>
      </c>
      <c r="B45" s="8">
        <v>38</v>
      </c>
      <c r="C45" s="7">
        <v>410085</v>
      </c>
      <c r="D45" s="7">
        <v>429179</v>
      </c>
      <c r="E45" s="6">
        <v>839264</v>
      </c>
    </row>
    <row r="46" spans="1:5" x14ac:dyDescent="0.35">
      <c r="A46" s="9">
        <v>1981</v>
      </c>
      <c r="B46" s="8">
        <v>39</v>
      </c>
      <c r="C46" s="7">
        <v>414012</v>
      </c>
      <c r="D46" s="7">
        <v>432326</v>
      </c>
      <c r="E46" s="6">
        <v>846338</v>
      </c>
    </row>
    <row r="47" spans="1:5" x14ac:dyDescent="0.35">
      <c r="A47" s="9">
        <v>1980</v>
      </c>
      <c r="B47" s="8">
        <v>40</v>
      </c>
      <c r="C47" s="7">
        <v>418181</v>
      </c>
      <c r="D47" s="7">
        <v>436589</v>
      </c>
      <c r="E47" s="6">
        <v>854770</v>
      </c>
    </row>
    <row r="48" spans="1:5" x14ac:dyDescent="0.35">
      <c r="A48" s="9">
        <v>1979</v>
      </c>
      <c r="B48" s="8">
        <v>41</v>
      </c>
      <c r="C48" s="7">
        <v>396152</v>
      </c>
      <c r="D48" s="7">
        <v>411501</v>
      </c>
      <c r="E48" s="6">
        <v>807653</v>
      </c>
    </row>
    <row r="49" spans="1:5" x14ac:dyDescent="0.35">
      <c r="A49" s="9">
        <v>1978</v>
      </c>
      <c r="B49" s="8">
        <v>42</v>
      </c>
      <c r="C49" s="7">
        <v>388872</v>
      </c>
      <c r="D49" s="7">
        <v>400657</v>
      </c>
      <c r="E49" s="6">
        <v>789529</v>
      </c>
    </row>
    <row r="50" spans="1:5" x14ac:dyDescent="0.35">
      <c r="A50" s="9">
        <v>1977</v>
      </c>
      <c r="B50" s="8">
        <v>43</v>
      </c>
      <c r="C50" s="7">
        <v>391057</v>
      </c>
      <c r="D50" s="7">
        <v>400790</v>
      </c>
      <c r="E50" s="6">
        <v>791847</v>
      </c>
    </row>
    <row r="51" spans="1:5" x14ac:dyDescent="0.35">
      <c r="A51" s="9">
        <v>1976</v>
      </c>
      <c r="B51" s="8">
        <v>44</v>
      </c>
      <c r="C51" s="7">
        <v>380031</v>
      </c>
      <c r="D51" s="7">
        <v>390133</v>
      </c>
      <c r="E51" s="6">
        <v>770164</v>
      </c>
    </row>
    <row r="52" spans="1:5" x14ac:dyDescent="0.35">
      <c r="A52" s="9">
        <v>1975</v>
      </c>
      <c r="B52" s="8">
        <v>45</v>
      </c>
      <c r="C52" s="7">
        <v>393600</v>
      </c>
      <c r="D52" s="7">
        <v>400201</v>
      </c>
      <c r="E52" s="6">
        <v>793801</v>
      </c>
    </row>
    <row r="53" spans="1:5" x14ac:dyDescent="0.35">
      <c r="A53" s="9">
        <v>1974</v>
      </c>
      <c r="B53" s="8">
        <v>46</v>
      </c>
      <c r="C53" s="7">
        <v>413852</v>
      </c>
      <c r="D53" s="7">
        <v>421069</v>
      </c>
      <c r="E53" s="6">
        <v>834921</v>
      </c>
    </row>
    <row r="54" spans="1:5" x14ac:dyDescent="0.35">
      <c r="A54" s="9">
        <v>1973</v>
      </c>
      <c r="B54" s="8">
        <v>47</v>
      </c>
      <c r="C54" s="7">
        <v>433913</v>
      </c>
      <c r="D54" s="7">
        <v>444425</v>
      </c>
      <c r="E54" s="6">
        <v>878338</v>
      </c>
    </row>
    <row r="55" spans="1:5" x14ac:dyDescent="0.35">
      <c r="A55" s="9">
        <v>1972</v>
      </c>
      <c r="B55" s="8">
        <v>48</v>
      </c>
      <c r="C55" s="7">
        <v>444086</v>
      </c>
      <c r="D55" s="7">
        <v>452018</v>
      </c>
      <c r="E55" s="6">
        <v>896104</v>
      </c>
    </row>
    <row r="56" spans="1:5" x14ac:dyDescent="0.35">
      <c r="A56" s="9">
        <v>1971</v>
      </c>
      <c r="B56" s="8">
        <v>49</v>
      </c>
      <c r="C56" s="7">
        <v>442441</v>
      </c>
      <c r="D56" s="7">
        <v>448483</v>
      </c>
      <c r="E56" s="6">
        <v>890924</v>
      </c>
    </row>
    <row r="57" spans="1:5" x14ac:dyDescent="0.35">
      <c r="A57" s="9">
        <v>1970</v>
      </c>
      <c r="B57" s="8">
        <v>50</v>
      </c>
      <c r="C57" s="7">
        <v>431416</v>
      </c>
      <c r="D57" s="7">
        <v>439906</v>
      </c>
      <c r="E57" s="6">
        <v>871322</v>
      </c>
    </row>
    <row r="58" spans="1:5" x14ac:dyDescent="0.35">
      <c r="A58" s="9">
        <v>1969</v>
      </c>
      <c r="B58" s="8">
        <v>51</v>
      </c>
      <c r="C58" s="7">
        <v>423760</v>
      </c>
      <c r="D58" s="7">
        <v>434170</v>
      </c>
      <c r="E58" s="6">
        <v>857930</v>
      </c>
    </row>
    <row r="59" spans="1:5" x14ac:dyDescent="0.35">
      <c r="A59" s="9">
        <v>1968</v>
      </c>
      <c r="B59" s="8">
        <v>52</v>
      </c>
      <c r="C59" s="7">
        <v>415791</v>
      </c>
      <c r="D59" s="7">
        <v>430487</v>
      </c>
      <c r="E59" s="6">
        <v>846278</v>
      </c>
    </row>
    <row r="60" spans="1:5" x14ac:dyDescent="0.35">
      <c r="A60" s="9">
        <v>1967</v>
      </c>
      <c r="B60" s="8">
        <v>53</v>
      </c>
      <c r="C60" s="7">
        <v>414255</v>
      </c>
      <c r="D60" s="7">
        <v>427638</v>
      </c>
      <c r="E60" s="6">
        <v>841893</v>
      </c>
    </row>
    <row r="61" spans="1:5" x14ac:dyDescent="0.35">
      <c r="A61" s="9">
        <v>1966</v>
      </c>
      <c r="B61" s="8">
        <v>54</v>
      </c>
      <c r="C61" s="7">
        <v>422990</v>
      </c>
      <c r="D61" s="7">
        <v>438682</v>
      </c>
      <c r="E61" s="6">
        <v>861672</v>
      </c>
    </row>
    <row r="62" spans="1:5" x14ac:dyDescent="0.35">
      <c r="A62" s="9">
        <v>1965</v>
      </c>
      <c r="B62" s="8">
        <v>55</v>
      </c>
      <c r="C62" s="7">
        <v>422498</v>
      </c>
      <c r="D62" s="7">
        <v>439797</v>
      </c>
      <c r="E62" s="6">
        <v>862295</v>
      </c>
    </row>
    <row r="63" spans="1:5" x14ac:dyDescent="0.35">
      <c r="A63" s="9">
        <v>1964</v>
      </c>
      <c r="B63" s="8">
        <v>56</v>
      </c>
      <c r="C63" s="7">
        <v>424376</v>
      </c>
      <c r="D63" s="7">
        <v>445649</v>
      </c>
      <c r="E63" s="6">
        <v>870025</v>
      </c>
    </row>
    <row r="64" spans="1:5" x14ac:dyDescent="0.35">
      <c r="A64" s="9">
        <v>1963</v>
      </c>
      <c r="B64" s="8">
        <v>57</v>
      </c>
      <c r="C64" s="7">
        <v>416463</v>
      </c>
      <c r="D64" s="7">
        <v>440116</v>
      </c>
      <c r="E64" s="6">
        <v>856579</v>
      </c>
    </row>
    <row r="65" spans="1:5" x14ac:dyDescent="0.35">
      <c r="A65" s="9">
        <v>1962</v>
      </c>
      <c r="B65" s="8">
        <v>58</v>
      </c>
      <c r="C65" s="7">
        <v>402021</v>
      </c>
      <c r="D65" s="7">
        <v>426137</v>
      </c>
      <c r="E65" s="6">
        <v>828158</v>
      </c>
    </row>
    <row r="66" spans="1:5" x14ac:dyDescent="0.35">
      <c r="A66" s="9">
        <v>1961</v>
      </c>
      <c r="B66" s="8">
        <v>59</v>
      </c>
      <c r="C66" s="7">
        <v>400780</v>
      </c>
      <c r="D66" s="7">
        <v>427603</v>
      </c>
      <c r="E66" s="6">
        <v>828383</v>
      </c>
    </row>
    <row r="67" spans="1:5" x14ac:dyDescent="0.35">
      <c r="A67" s="9">
        <v>1960</v>
      </c>
      <c r="B67" s="8">
        <v>60</v>
      </c>
      <c r="C67" s="7">
        <v>395546</v>
      </c>
      <c r="D67" s="7">
        <v>426184</v>
      </c>
      <c r="E67" s="6">
        <v>821730</v>
      </c>
    </row>
    <row r="68" spans="1:5" x14ac:dyDescent="0.35">
      <c r="A68" s="9">
        <v>1959</v>
      </c>
      <c r="B68" s="8">
        <v>61</v>
      </c>
      <c r="C68" s="7">
        <v>391422</v>
      </c>
      <c r="D68" s="7">
        <v>424791</v>
      </c>
      <c r="E68" s="6">
        <v>816213</v>
      </c>
    </row>
    <row r="69" spans="1:5" x14ac:dyDescent="0.35">
      <c r="A69" s="9">
        <v>1958</v>
      </c>
      <c r="B69" s="8">
        <v>62</v>
      </c>
      <c r="C69" s="7">
        <v>379697</v>
      </c>
      <c r="D69" s="7">
        <v>416611</v>
      </c>
      <c r="E69" s="6">
        <v>796308</v>
      </c>
    </row>
    <row r="70" spans="1:5" x14ac:dyDescent="0.35">
      <c r="A70" s="9">
        <v>1957</v>
      </c>
      <c r="B70" s="8">
        <v>63</v>
      </c>
      <c r="C70" s="7">
        <v>375453</v>
      </c>
      <c r="D70" s="7">
        <v>413874</v>
      </c>
      <c r="E70" s="6">
        <v>789327</v>
      </c>
    </row>
    <row r="71" spans="1:5" x14ac:dyDescent="0.35">
      <c r="A71" s="9">
        <v>1956</v>
      </c>
      <c r="B71" s="8">
        <v>64</v>
      </c>
      <c r="C71" s="7">
        <v>369034</v>
      </c>
      <c r="D71" s="7">
        <v>411656</v>
      </c>
      <c r="E71" s="6">
        <v>780690</v>
      </c>
    </row>
    <row r="72" spans="1:5" x14ac:dyDescent="0.35">
      <c r="A72" s="9">
        <v>1955</v>
      </c>
      <c r="B72" s="8">
        <v>65</v>
      </c>
      <c r="C72" s="7">
        <v>362353</v>
      </c>
      <c r="D72" s="7">
        <v>409065</v>
      </c>
      <c r="E72" s="6">
        <v>771418</v>
      </c>
    </row>
    <row r="73" spans="1:5" x14ac:dyDescent="0.35">
      <c r="A73" s="9">
        <v>1954</v>
      </c>
      <c r="B73" s="8">
        <v>66</v>
      </c>
      <c r="C73" s="7">
        <v>359710</v>
      </c>
      <c r="D73" s="7">
        <v>405267</v>
      </c>
      <c r="E73" s="6">
        <v>764977</v>
      </c>
    </row>
    <row r="74" spans="1:5" x14ac:dyDescent="0.35">
      <c r="A74" s="9">
        <v>1953</v>
      </c>
      <c r="B74" s="8">
        <v>67</v>
      </c>
      <c r="C74" s="7">
        <v>350739</v>
      </c>
      <c r="D74" s="7">
        <v>397205</v>
      </c>
      <c r="E74" s="6">
        <v>747944</v>
      </c>
    </row>
    <row r="75" spans="1:5" x14ac:dyDescent="0.35">
      <c r="A75" s="9">
        <v>1952</v>
      </c>
      <c r="B75" s="8">
        <v>68</v>
      </c>
      <c r="C75" s="7">
        <v>353210</v>
      </c>
      <c r="D75" s="7">
        <v>402794</v>
      </c>
      <c r="E75" s="6">
        <v>756004</v>
      </c>
    </row>
    <row r="76" spans="1:5" x14ac:dyDescent="0.35">
      <c r="A76" s="9">
        <v>1951</v>
      </c>
      <c r="B76" s="8">
        <v>69</v>
      </c>
      <c r="C76" s="7">
        <v>343046</v>
      </c>
      <c r="D76" s="7">
        <v>391339</v>
      </c>
      <c r="E76" s="6">
        <v>734385</v>
      </c>
    </row>
    <row r="77" spans="1:5" x14ac:dyDescent="0.35">
      <c r="A77" s="9">
        <v>1950</v>
      </c>
      <c r="B77" s="8">
        <v>70</v>
      </c>
      <c r="C77" s="7">
        <v>352927</v>
      </c>
      <c r="D77" s="7">
        <v>402989</v>
      </c>
      <c r="E77" s="6">
        <v>755916</v>
      </c>
    </row>
    <row r="78" spans="1:5" x14ac:dyDescent="0.35">
      <c r="A78" s="9">
        <v>1949</v>
      </c>
      <c r="B78" s="8">
        <v>71</v>
      </c>
      <c r="C78" s="7">
        <v>342709</v>
      </c>
      <c r="D78" s="7">
        <v>395894</v>
      </c>
      <c r="E78" s="6">
        <v>738603</v>
      </c>
    </row>
    <row r="79" spans="1:5" x14ac:dyDescent="0.35">
      <c r="A79" s="9">
        <v>1948</v>
      </c>
      <c r="B79" s="8">
        <v>72</v>
      </c>
      <c r="C79" s="7">
        <v>339332</v>
      </c>
      <c r="D79" s="7">
        <v>392954</v>
      </c>
      <c r="E79" s="6">
        <v>732286</v>
      </c>
    </row>
    <row r="80" spans="1:5" x14ac:dyDescent="0.35">
      <c r="A80" s="9">
        <v>1947</v>
      </c>
      <c r="B80" s="8">
        <v>73</v>
      </c>
      <c r="C80" s="7">
        <v>328440</v>
      </c>
      <c r="D80" s="7">
        <v>383459</v>
      </c>
      <c r="E80" s="6">
        <v>711899</v>
      </c>
    </row>
    <row r="81" spans="1:5" x14ac:dyDescent="0.35">
      <c r="A81" s="9">
        <v>1946</v>
      </c>
      <c r="B81" s="8">
        <v>74</v>
      </c>
      <c r="C81" s="7">
        <v>304501</v>
      </c>
      <c r="D81" s="7">
        <v>361642</v>
      </c>
      <c r="E81" s="6">
        <v>666143</v>
      </c>
    </row>
    <row r="82" spans="1:5" x14ac:dyDescent="0.35">
      <c r="A82" s="9">
        <v>1945</v>
      </c>
      <c r="B82" s="8">
        <v>75</v>
      </c>
      <c r="C82" s="7">
        <v>223141</v>
      </c>
      <c r="D82" s="7">
        <v>271471</v>
      </c>
      <c r="E82" s="6">
        <v>494612</v>
      </c>
    </row>
    <row r="83" spans="1:5" x14ac:dyDescent="0.35">
      <c r="A83" s="9">
        <v>1944</v>
      </c>
      <c r="B83" s="8">
        <v>76</v>
      </c>
      <c r="C83" s="7">
        <v>215672</v>
      </c>
      <c r="D83" s="7">
        <v>264159</v>
      </c>
      <c r="E83" s="6">
        <v>479831</v>
      </c>
    </row>
    <row r="84" spans="1:5" x14ac:dyDescent="0.35">
      <c r="A84" s="9">
        <v>1943</v>
      </c>
      <c r="B84" s="8">
        <v>77</v>
      </c>
      <c r="C84" s="7">
        <v>205633</v>
      </c>
      <c r="D84" s="7">
        <v>255683</v>
      </c>
      <c r="E84" s="6">
        <v>461316</v>
      </c>
    </row>
    <row r="85" spans="1:5" x14ac:dyDescent="0.35">
      <c r="A85" s="9">
        <v>1942</v>
      </c>
      <c r="B85" s="8">
        <v>78</v>
      </c>
      <c r="C85" s="7">
        <v>185525</v>
      </c>
      <c r="D85" s="7">
        <v>234848</v>
      </c>
      <c r="E85" s="6">
        <v>420373</v>
      </c>
    </row>
    <row r="86" spans="1:5" x14ac:dyDescent="0.35">
      <c r="A86" s="9">
        <v>1941</v>
      </c>
      <c r="B86" s="8">
        <v>79</v>
      </c>
      <c r="C86" s="7">
        <v>160234</v>
      </c>
      <c r="D86" s="7">
        <v>207837</v>
      </c>
      <c r="E86" s="6">
        <v>368071</v>
      </c>
    </row>
    <row r="87" spans="1:5" x14ac:dyDescent="0.35">
      <c r="A87" s="9">
        <v>1940</v>
      </c>
      <c r="B87" s="8">
        <v>80</v>
      </c>
      <c r="C87" s="7">
        <v>160486</v>
      </c>
      <c r="D87" s="7">
        <v>214696</v>
      </c>
      <c r="E87" s="6">
        <v>375182</v>
      </c>
    </row>
    <row r="88" spans="1:5" x14ac:dyDescent="0.35">
      <c r="A88" s="9">
        <v>1939</v>
      </c>
      <c r="B88" s="8">
        <v>81</v>
      </c>
      <c r="C88" s="7">
        <v>161260</v>
      </c>
      <c r="D88" s="7">
        <v>223451</v>
      </c>
      <c r="E88" s="6">
        <v>384711</v>
      </c>
    </row>
    <row r="89" spans="1:5" x14ac:dyDescent="0.35">
      <c r="A89" s="9">
        <v>1938</v>
      </c>
      <c r="B89" s="8">
        <v>82</v>
      </c>
      <c r="C89" s="7">
        <v>151463</v>
      </c>
      <c r="D89" s="7">
        <v>215059</v>
      </c>
      <c r="E89" s="6">
        <v>366522</v>
      </c>
    </row>
    <row r="90" spans="1:5" x14ac:dyDescent="0.35">
      <c r="A90" s="9">
        <v>1937</v>
      </c>
      <c r="B90" s="8">
        <v>83</v>
      </c>
      <c r="C90" s="7">
        <v>140395</v>
      </c>
      <c r="D90" s="7">
        <v>207971</v>
      </c>
      <c r="E90" s="6">
        <v>348366</v>
      </c>
    </row>
    <row r="91" spans="1:5" x14ac:dyDescent="0.35">
      <c r="A91" s="9">
        <v>1936</v>
      </c>
      <c r="B91" s="8">
        <v>84</v>
      </c>
      <c r="C91" s="7">
        <v>131638</v>
      </c>
      <c r="D91" s="7">
        <v>202723</v>
      </c>
      <c r="E91" s="6">
        <v>334361</v>
      </c>
    </row>
    <row r="92" spans="1:5" x14ac:dyDescent="0.35">
      <c r="A92" s="9">
        <v>1935</v>
      </c>
      <c r="B92" s="8">
        <v>85</v>
      </c>
      <c r="C92" s="7">
        <v>116523</v>
      </c>
      <c r="D92" s="7">
        <v>192270</v>
      </c>
      <c r="E92" s="6">
        <v>308793</v>
      </c>
    </row>
    <row r="93" spans="1:5" x14ac:dyDescent="0.35">
      <c r="A93" s="9">
        <v>1934</v>
      </c>
      <c r="B93" s="8">
        <v>86</v>
      </c>
      <c r="C93" s="7">
        <v>108662</v>
      </c>
      <c r="D93" s="7">
        <v>187079</v>
      </c>
      <c r="E93" s="6">
        <v>295741</v>
      </c>
    </row>
    <row r="94" spans="1:5" x14ac:dyDescent="0.35">
      <c r="A94" s="9">
        <v>1933</v>
      </c>
      <c r="B94" s="8">
        <v>87</v>
      </c>
      <c r="C94" s="7">
        <v>94016</v>
      </c>
      <c r="D94" s="7">
        <v>170582</v>
      </c>
      <c r="E94" s="6">
        <v>264598</v>
      </c>
    </row>
    <row r="95" spans="1:5" x14ac:dyDescent="0.35">
      <c r="A95" s="9">
        <v>1932</v>
      </c>
      <c r="B95" s="8">
        <v>88</v>
      </c>
      <c r="C95" s="7">
        <v>85024</v>
      </c>
      <c r="D95" s="7">
        <v>165054</v>
      </c>
      <c r="E95" s="6">
        <v>250078</v>
      </c>
    </row>
    <row r="96" spans="1:5" x14ac:dyDescent="0.35">
      <c r="A96" s="9">
        <v>1931</v>
      </c>
      <c r="B96" s="8">
        <v>89</v>
      </c>
      <c r="C96" s="7">
        <v>71586</v>
      </c>
      <c r="D96" s="7">
        <v>147661</v>
      </c>
      <c r="E96" s="6">
        <v>219247</v>
      </c>
    </row>
    <row r="97" spans="1:5" x14ac:dyDescent="0.35">
      <c r="A97" s="9">
        <v>1930</v>
      </c>
      <c r="B97" s="8">
        <v>90</v>
      </c>
      <c r="C97" s="7">
        <v>60516</v>
      </c>
      <c r="D97" s="7">
        <v>134561</v>
      </c>
      <c r="E97" s="6">
        <v>195077</v>
      </c>
    </row>
    <row r="98" spans="1:5" x14ac:dyDescent="0.35">
      <c r="A98" s="9">
        <v>1929</v>
      </c>
      <c r="B98" s="8">
        <v>91</v>
      </c>
      <c r="C98" s="7">
        <v>46197</v>
      </c>
      <c r="D98" s="7">
        <v>110041</v>
      </c>
      <c r="E98" s="6">
        <v>156238</v>
      </c>
    </row>
    <row r="99" spans="1:5" x14ac:dyDescent="0.35">
      <c r="A99" s="9">
        <v>1928</v>
      </c>
      <c r="B99" s="8">
        <v>92</v>
      </c>
      <c r="C99" s="7">
        <v>36816</v>
      </c>
      <c r="D99" s="7">
        <v>95865</v>
      </c>
      <c r="E99" s="6">
        <v>132681</v>
      </c>
    </row>
    <row r="100" spans="1:5" x14ac:dyDescent="0.35">
      <c r="A100" s="9">
        <v>1927</v>
      </c>
      <c r="B100" s="8">
        <v>93</v>
      </c>
      <c r="C100" s="7">
        <v>28317</v>
      </c>
      <c r="D100" s="7">
        <v>78754</v>
      </c>
      <c r="E100" s="6">
        <v>107071</v>
      </c>
    </row>
    <row r="101" spans="1:5" x14ac:dyDescent="0.35">
      <c r="A101" s="9">
        <v>1926</v>
      </c>
      <c r="B101" s="8">
        <v>94</v>
      </c>
      <c r="C101" s="7">
        <v>21044</v>
      </c>
      <c r="D101" s="7">
        <v>65856</v>
      </c>
      <c r="E101" s="6">
        <v>86900</v>
      </c>
    </row>
    <row r="102" spans="1:5" x14ac:dyDescent="0.35">
      <c r="A102" s="9">
        <v>1925</v>
      </c>
      <c r="B102" s="8">
        <v>95</v>
      </c>
      <c r="C102" s="7">
        <v>15930</v>
      </c>
      <c r="D102" s="7">
        <v>52298</v>
      </c>
      <c r="E102" s="6">
        <v>68228</v>
      </c>
    </row>
    <row r="103" spans="1:5" x14ac:dyDescent="0.35">
      <c r="A103" s="9">
        <v>1924</v>
      </c>
      <c r="B103" s="8">
        <v>96</v>
      </c>
      <c r="C103" s="7">
        <v>11313</v>
      </c>
      <c r="D103" s="7">
        <v>40198</v>
      </c>
      <c r="E103" s="6">
        <v>51511</v>
      </c>
    </row>
    <row r="104" spans="1:5" x14ac:dyDescent="0.35">
      <c r="A104" s="9">
        <v>1923</v>
      </c>
      <c r="B104" s="8">
        <v>97</v>
      </c>
      <c r="C104" s="7">
        <v>7556</v>
      </c>
      <c r="D104" s="7">
        <v>30529</v>
      </c>
      <c r="E104" s="6">
        <v>38085</v>
      </c>
    </row>
    <row r="105" spans="1:5" x14ac:dyDescent="0.35">
      <c r="A105" s="9">
        <v>1922</v>
      </c>
      <c r="B105" s="8">
        <v>98</v>
      </c>
      <c r="C105" s="7">
        <v>4808</v>
      </c>
      <c r="D105" s="7">
        <v>22549</v>
      </c>
      <c r="E105" s="6">
        <v>27357</v>
      </c>
    </row>
    <row r="106" spans="1:5" x14ac:dyDescent="0.35">
      <c r="A106" s="9">
        <v>1921</v>
      </c>
      <c r="B106" s="8">
        <v>99</v>
      </c>
      <c r="C106" s="7">
        <v>3397</v>
      </c>
      <c r="D106" s="7">
        <v>16091</v>
      </c>
      <c r="E106" s="6">
        <v>19488</v>
      </c>
    </row>
    <row r="107" spans="1:5" x14ac:dyDescent="0.35">
      <c r="A107" s="9">
        <v>1920</v>
      </c>
      <c r="B107" s="8">
        <v>100</v>
      </c>
      <c r="C107" s="7">
        <v>2059</v>
      </c>
      <c r="D107" s="7">
        <v>11179</v>
      </c>
      <c r="E107" s="6">
        <v>13238</v>
      </c>
    </row>
    <row r="108" spans="1:5" x14ac:dyDescent="0.35">
      <c r="A108" s="9">
        <v>1919</v>
      </c>
      <c r="B108" s="8">
        <v>101</v>
      </c>
      <c r="C108" s="7">
        <v>724</v>
      </c>
      <c r="D108" s="7">
        <v>4356</v>
      </c>
      <c r="E108" s="6">
        <v>5080</v>
      </c>
    </row>
    <row r="109" spans="1:5" x14ac:dyDescent="0.35">
      <c r="A109" s="9">
        <v>1918</v>
      </c>
      <c r="B109" s="8">
        <v>102</v>
      </c>
      <c r="C109" s="7">
        <v>428</v>
      </c>
      <c r="D109" s="7">
        <v>2519</v>
      </c>
      <c r="E109" s="6">
        <v>2947</v>
      </c>
    </row>
    <row r="110" spans="1:5" x14ac:dyDescent="0.35">
      <c r="A110" s="9">
        <v>1917</v>
      </c>
      <c r="B110" s="8">
        <v>103</v>
      </c>
      <c r="C110" s="7">
        <v>263</v>
      </c>
      <c r="D110" s="7">
        <v>1564</v>
      </c>
      <c r="E110" s="6">
        <v>1827</v>
      </c>
    </row>
    <row r="111" spans="1:5" x14ac:dyDescent="0.35">
      <c r="A111" s="9">
        <v>1916</v>
      </c>
      <c r="B111" s="8">
        <v>104</v>
      </c>
      <c r="C111" s="7">
        <v>139</v>
      </c>
      <c r="D111" s="7">
        <v>876</v>
      </c>
      <c r="E111" s="6">
        <v>1015</v>
      </c>
    </row>
    <row r="112" spans="1:5" ht="15" customHeight="1" x14ac:dyDescent="0.35">
      <c r="A112" s="9" t="s">
        <v>2</v>
      </c>
      <c r="B112" s="8" t="s">
        <v>1</v>
      </c>
      <c r="C112" s="7">
        <v>555</v>
      </c>
      <c r="D112" s="7">
        <v>1850</v>
      </c>
      <c r="E112" s="6">
        <v>2405</v>
      </c>
    </row>
    <row r="113" spans="1:5" ht="15" thickBot="1" x14ac:dyDescent="0.4">
      <c r="A113" s="5"/>
      <c r="B113" s="4" t="s">
        <v>0</v>
      </c>
      <c r="C113" s="3">
        <v>31543392</v>
      </c>
      <c r="D113" s="3">
        <v>33692451</v>
      </c>
      <c r="E113" s="2">
        <v>65235843</v>
      </c>
    </row>
  </sheetData>
  <pageMargins left="0.78740157499999996" right="0.78740157499999996" top="0.984251969" bottom="0.984251969" header="0.4921259845" footer="0.49212598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18" sqref="A18"/>
    </sheetView>
  </sheetViews>
  <sheetFormatPr baseColWidth="10" defaultRowHeight="14.5" x14ac:dyDescent="0.35"/>
  <cols>
    <col min="1" max="1" width="25.6328125" customWidth="1"/>
    <col min="2" max="2" width="28.453125" customWidth="1"/>
    <col min="3" max="3" width="24.1796875" customWidth="1"/>
    <col min="4" max="5" width="25.08984375" customWidth="1"/>
    <col min="6" max="6" width="30.453125" customWidth="1"/>
    <col min="7" max="7" width="26.08984375" customWidth="1"/>
    <col min="8" max="8" width="28.7265625" customWidth="1"/>
    <col min="9" max="9" width="2.26953125" customWidth="1"/>
    <col min="10" max="10" width="24.90625" customWidth="1"/>
    <col min="11" max="11" width="19.6328125" customWidth="1"/>
  </cols>
  <sheetData>
    <row r="1" spans="1:11" s="20" customFormat="1" ht="43.5" x14ac:dyDescent="0.35">
      <c r="A1" s="31" t="s">
        <v>11</v>
      </c>
      <c r="B1" s="32" t="s">
        <v>101</v>
      </c>
      <c r="C1" s="32" t="s">
        <v>17</v>
      </c>
      <c r="D1" s="62" t="s">
        <v>103</v>
      </c>
      <c r="E1" s="31" t="s">
        <v>11</v>
      </c>
      <c r="F1" s="64" t="s">
        <v>63</v>
      </c>
      <c r="G1" s="64" t="s">
        <v>64</v>
      </c>
      <c r="H1" s="65" t="s">
        <v>65</v>
      </c>
      <c r="I1" s="58"/>
      <c r="J1" s="58" t="s">
        <v>102</v>
      </c>
      <c r="K1" s="59"/>
    </row>
    <row r="2" spans="1:11" x14ac:dyDescent="0.35">
      <c r="A2" s="34" t="s">
        <v>12</v>
      </c>
      <c r="B2" s="29">
        <v>8</v>
      </c>
      <c r="C2" s="30">
        <f>SUM('2021 Métro INSEE'!E7:E21)</f>
        <v>11435565</v>
      </c>
      <c r="D2" s="63">
        <f>100*B2/C2</f>
        <v>6.9957190571694528E-5</v>
      </c>
      <c r="E2" s="34" t="s">
        <v>12</v>
      </c>
      <c r="F2" s="66">
        <v>5</v>
      </c>
      <c r="G2" s="66">
        <v>5</v>
      </c>
      <c r="H2" s="67">
        <f>100*G2/F2</f>
        <v>100</v>
      </c>
      <c r="I2" s="61"/>
      <c r="J2" s="61"/>
      <c r="K2" s="61"/>
    </row>
    <row r="3" spans="1:11" x14ac:dyDescent="0.35">
      <c r="A3" s="34" t="s">
        <v>13</v>
      </c>
      <c r="B3" s="29">
        <v>637</v>
      </c>
      <c r="C3" s="30">
        <f>SUM('2021 Métro INSEE'!E22:E51)</f>
        <v>23316862</v>
      </c>
      <c r="D3" s="63">
        <f t="shared" ref="D3:D5" si="0">100*B3/C3</f>
        <v>2.7319285073608961E-3</v>
      </c>
      <c r="E3" s="34" t="s">
        <v>13</v>
      </c>
      <c r="F3" s="66">
        <v>318</v>
      </c>
      <c r="G3" s="66">
        <v>214</v>
      </c>
      <c r="H3" s="68">
        <f t="shared" ref="H3:H8" si="1">100*G3/F3</f>
        <v>67.295597484276726</v>
      </c>
      <c r="I3" s="61"/>
      <c r="J3" s="61"/>
      <c r="K3" s="61"/>
    </row>
    <row r="4" spans="1:11" x14ac:dyDescent="0.35">
      <c r="A4" s="34" t="s">
        <v>14</v>
      </c>
      <c r="B4" s="29">
        <v>7131</v>
      </c>
      <c r="C4" s="30">
        <f>SUM('2021 Métro INSEE'!E52:E71)</f>
        <v>16822891</v>
      </c>
      <c r="D4" s="63">
        <f t="shared" si="0"/>
        <v>4.2388671483397235E-2</v>
      </c>
      <c r="E4" s="34" t="s">
        <v>14</v>
      </c>
      <c r="F4" s="66">
        <v>3526</v>
      </c>
      <c r="G4" s="66">
        <v>2472</v>
      </c>
      <c r="H4" s="68">
        <f t="shared" si="1"/>
        <v>70.107770845150313</v>
      </c>
      <c r="I4" s="61"/>
      <c r="J4" s="61"/>
      <c r="K4" s="61"/>
    </row>
    <row r="5" spans="1:11" x14ac:dyDescent="0.35">
      <c r="A5" s="34" t="s">
        <v>15</v>
      </c>
      <c r="B5" s="29">
        <v>14811</v>
      </c>
      <c r="C5" s="30">
        <f>SUM('2021 Métro INSEE'!E72:E81)</f>
        <v>7379575</v>
      </c>
      <c r="D5" s="63">
        <f t="shared" si="0"/>
        <v>0.2007026149879905</v>
      </c>
      <c r="E5" s="34" t="s">
        <v>15</v>
      </c>
      <c r="F5" s="66">
        <v>7602</v>
      </c>
      <c r="G5" s="66">
        <v>5222</v>
      </c>
      <c r="H5" s="68">
        <f t="shared" si="1"/>
        <v>68.692449355432785</v>
      </c>
      <c r="I5" s="61"/>
      <c r="J5" s="61"/>
      <c r="K5" s="61"/>
    </row>
    <row r="6" spans="1:11" x14ac:dyDescent="0.35">
      <c r="A6" s="34" t="s">
        <v>16</v>
      </c>
      <c r="B6" s="29">
        <v>61574</v>
      </c>
      <c r="C6" s="30">
        <f>SUM('2021 Métro INSEE'!E82:E112)</f>
        <v>6280950</v>
      </c>
      <c r="D6" s="63">
        <f>100*(B6+B7)/C6</f>
        <v>1.4018102357127504</v>
      </c>
      <c r="E6" s="34" t="s">
        <v>16</v>
      </c>
      <c r="F6" s="66">
        <v>37225</v>
      </c>
      <c r="G6" s="66">
        <v>23642</v>
      </c>
      <c r="H6" s="68">
        <f t="shared" si="1"/>
        <v>63.511081262592342</v>
      </c>
      <c r="I6" s="61"/>
      <c r="J6" s="61"/>
      <c r="K6" s="61"/>
    </row>
    <row r="7" spans="1:11" s="20" customFormat="1" ht="29" x14ac:dyDescent="0.35">
      <c r="A7" s="36" t="s">
        <v>34</v>
      </c>
      <c r="B7" s="28">
        <v>26473</v>
      </c>
      <c r="C7" s="28"/>
      <c r="D7" s="37"/>
      <c r="E7" s="45" t="s">
        <v>53</v>
      </c>
      <c r="F7" s="57">
        <f>SUM(F2:F4)</f>
        <v>3849</v>
      </c>
      <c r="G7" s="57">
        <f>SUM(G2:G4)</f>
        <v>2691</v>
      </c>
      <c r="H7" s="68">
        <f t="shared" si="1"/>
        <v>69.914263445050665</v>
      </c>
      <c r="I7" s="57"/>
      <c r="J7" s="57"/>
      <c r="K7" s="57"/>
    </row>
    <row r="8" spans="1:11" x14ac:dyDescent="0.35">
      <c r="A8" s="38"/>
      <c r="B8" s="29"/>
      <c r="C8" s="29"/>
      <c r="D8" s="39"/>
      <c r="E8" s="71" t="s">
        <v>66</v>
      </c>
      <c r="F8" s="60">
        <f>SUM(F5:F6)</f>
        <v>44827</v>
      </c>
      <c r="G8" s="60">
        <f>SUM(G5:G6)</f>
        <v>28864</v>
      </c>
      <c r="H8" s="68">
        <f t="shared" si="1"/>
        <v>64.389765096928187</v>
      </c>
      <c r="I8" s="60"/>
      <c r="J8" s="60"/>
      <c r="K8" s="60"/>
    </row>
    <row r="9" spans="1:11" s="20" customFormat="1" ht="38.25" customHeight="1" thickBot="1" x14ac:dyDescent="0.4">
      <c r="A9" s="40" t="s">
        <v>31</v>
      </c>
      <c r="B9" s="41">
        <f>SUM(B2:B7)</f>
        <v>110634</v>
      </c>
      <c r="C9" s="42"/>
      <c r="D9" s="43"/>
      <c r="E9" s="45"/>
      <c r="F9" s="57"/>
      <c r="G9" s="57"/>
      <c r="H9" s="57"/>
      <c r="I9" s="57"/>
      <c r="J9" s="57"/>
      <c r="K9" s="57"/>
    </row>
    <row r="10" spans="1:11" x14ac:dyDescent="0.35">
      <c r="A10" s="17"/>
      <c r="C10" s="16"/>
      <c r="D10" s="17"/>
      <c r="E10" s="17"/>
    </row>
    <row r="11" spans="1:11" x14ac:dyDescent="0.35">
      <c r="A11" s="17"/>
      <c r="C11" s="16"/>
      <c r="D11" s="17"/>
      <c r="E11" s="17"/>
    </row>
    <row r="12" spans="1:11" x14ac:dyDescent="0.35">
      <c r="A12" s="17"/>
      <c r="C12" s="16"/>
      <c r="D12" s="17"/>
      <c r="E12" s="17"/>
    </row>
    <row r="13" spans="1:11" x14ac:dyDescent="0.35">
      <c r="A13" s="17"/>
      <c r="C13" s="16"/>
      <c r="D13" s="17"/>
      <c r="E13" s="17"/>
    </row>
    <row r="14" spans="1:11" x14ac:dyDescent="0.35">
      <c r="A14" s="17" t="s">
        <v>54</v>
      </c>
      <c r="C14" s="16"/>
      <c r="D14" s="17"/>
      <c r="E14" s="17"/>
    </row>
    <row r="15" spans="1:11" x14ac:dyDescent="0.35">
      <c r="A15" t="s">
        <v>53</v>
      </c>
      <c r="B15">
        <f>SUM(B2:B4)</f>
        <v>7776</v>
      </c>
      <c r="C15" s="16">
        <f>SUM(C2:C4)</f>
        <v>51575318</v>
      </c>
      <c r="D15" s="35">
        <f>100*B15/C15</f>
        <v>1.5076979263608225E-2</v>
      </c>
      <c r="E15" s="70"/>
    </row>
    <row r="16" spans="1:11" x14ac:dyDescent="0.35">
      <c r="A16" t="s">
        <v>52</v>
      </c>
      <c r="B16">
        <f>SUM(B5:B7)</f>
        <v>102858</v>
      </c>
      <c r="C16" s="16">
        <f>SUM(C5:C6)</f>
        <v>13660525</v>
      </c>
      <c r="D16" s="35">
        <f>100*B16/C16</f>
        <v>0.7529578841223159</v>
      </c>
      <c r="E16" s="70"/>
    </row>
    <row r="17" spans="1:5" x14ac:dyDescent="0.35">
      <c r="A17" s="19"/>
      <c r="B17" s="20"/>
      <c r="C17" s="20"/>
      <c r="D17" s="19"/>
      <c r="E17" s="19"/>
    </row>
    <row r="18" spans="1:5" x14ac:dyDescent="0.35">
      <c r="A18" s="17"/>
      <c r="C18" s="16"/>
      <c r="D18" s="17"/>
      <c r="E18" s="17"/>
    </row>
    <row r="19" spans="1:5" x14ac:dyDescent="0.35">
      <c r="A19" s="17"/>
      <c r="C19" s="16"/>
      <c r="D19" s="17"/>
      <c r="E19" s="17"/>
    </row>
    <row r="20" spans="1:5" x14ac:dyDescent="0.35">
      <c r="A20" s="17"/>
      <c r="C20" s="16"/>
      <c r="D20" s="17"/>
      <c r="E20" s="17"/>
    </row>
    <row r="21" spans="1:5" x14ac:dyDescent="0.35">
      <c r="A21" s="17"/>
      <c r="C21" s="16"/>
      <c r="D21" s="17"/>
      <c r="E21" s="17"/>
    </row>
    <row r="22" spans="1:5" x14ac:dyDescent="0.35">
      <c r="A22" s="17"/>
      <c r="C22" s="16"/>
      <c r="D22" s="17"/>
      <c r="E22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baseColWidth="10" defaultRowHeight="14.5" x14ac:dyDescent="0.35"/>
  <cols>
    <col min="1" max="1" width="21.6328125" customWidth="1"/>
    <col min="2" max="2" width="40.81640625" customWidth="1"/>
    <col min="3" max="3" width="16.90625" customWidth="1"/>
    <col min="4" max="4" width="36.453125" customWidth="1"/>
    <col min="5" max="5" width="29" customWidth="1"/>
    <col min="6" max="6" width="37.81640625" customWidth="1"/>
    <col min="7" max="7" width="24.7265625" customWidth="1"/>
    <col min="8" max="8" width="23.90625" customWidth="1"/>
    <col min="9" max="9" width="23.6328125" customWidth="1"/>
    <col min="10" max="10" width="27.81640625" customWidth="1"/>
    <col min="11" max="11" width="31.453125" customWidth="1"/>
  </cols>
  <sheetData>
    <row r="1" spans="1:11" x14ac:dyDescent="0.35">
      <c r="A1" t="s">
        <v>18</v>
      </c>
    </row>
    <row r="3" spans="1:11" x14ac:dyDescent="0.35">
      <c r="A3" t="s">
        <v>19</v>
      </c>
      <c r="B3" t="s">
        <v>104</v>
      </c>
      <c r="C3" t="s">
        <v>111</v>
      </c>
      <c r="D3" t="s">
        <v>23</v>
      </c>
      <c r="E3" t="s">
        <v>112</v>
      </c>
      <c r="F3" s="17" t="s">
        <v>113</v>
      </c>
    </row>
    <row r="4" spans="1:11" x14ac:dyDescent="0.35">
      <c r="A4" t="s">
        <v>20</v>
      </c>
      <c r="B4" s="16">
        <v>26142447</v>
      </c>
      <c r="C4">
        <v>761</v>
      </c>
      <c r="D4">
        <f>761+2551+460</f>
        <v>3772</v>
      </c>
      <c r="E4">
        <f>100*C4/B4</f>
        <v>2.9109746306457082E-3</v>
      </c>
      <c r="F4" s="17">
        <f>100*D4/B4</f>
        <v>1.4428641664646007E-2</v>
      </c>
      <c r="G4" s="17" t="s">
        <v>20</v>
      </c>
    </row>
    <row r="5" spans="1:11" x14ac:dyDescent="0.35">
      <c r="A5" t="s">
        <v>21</v>
      </c>
      <c r="B5" s="16">
        <v>3160957</v>
      </c>
      <c r="C5">
        <v>44</v>
      </c>
      <c r="D5">
        <f>44+50+26</f>
        <v>120</v>
      </c>
      <c r="E5">
        <f>100*C5/B5</f>
        <v>1.3919835037300413E-3</v>
      </c>
      <c r="F5" s="17">
        <f>100*D5/B5</f>
        <v>3.7963186465364762E-3</v>
      </c>
      <c r="G5" s="17" t="s">
        <v>21</v>
      </c>
    </row>
    <row r="6" spans="1:11" s="160" customFormat="1" x14ac:dyDescent="0.35">
      <c r="A6" s="167" t="s">
        <v>121</v>
      </c>
      <c r="B6" s="168">
        <v>4321406</v>
      </c>
      <c r="C6" s="167">
        <v>170</v>
      </c>
      <c r="D6" s="167">
        <f>170+121+247</f>
        <v>538</v>
      </c>
      <c r="E6" s="167">
        <f t="shared" ref="E6:E7" si="0">100*C6/B6</f>
        <v>3.9339048448583632E-3</v>
      </c>
      <c r="F6" s="172">
        <f t="shared" ref="F6:F7" si="1">100*D6/B6</f>
        <v>1.2449651803139996E-2</v>
      </c>
      <c r="G6" s="172" t="s">
        <v>22</v>
      </c>
    </row>
    <row r="7" spans="1:11" s="160" customFormat="1" x14ac:dyDescent="0.35">
      <c r="A7" s="160" t="s">
        <v>48</v>
      </c>
      <c r="B7" s="160">
        <v>184126</v>
      </c>
      <c r="C7" s="160">
        <v>1</v>
      </c>
      <c r="D7" s="160">
        <f>1</f>
        <v>1</v>
      </c>
      <c r="E7" s="160">
        <f t="shared" si="0"/>
        <v>5.4310635108566956E-4</v>
      </c>
      <c r="F7" s="18">
        <f t="shared" si="1"/>
        <v>5.4310635108566956E-4</v>
      </c>
      <c r="G7" s="18" t="s">
        <v>47</v>
      </c>
    </row>
    <row r="8" spans="1:11" x14ac:dyDescent="0.35">
      <c r="E8" s="17"/>
      <c r="F8" s="17"/>
    </row>
    <row r="9" spans="1:11" x14ac:dyDescent="0.35">
      <c r="E9" s="18"/>
      <c r="F9" s="18"/>
    </row>
    <row r="10" spans="1:11" x14ac:dyDescent="0.35">
      <c r="E10" s="18"/>
      <c r="F10" s="18"/>
    </row>
    <row r="11" spans="1:11" x14ac:dyDescent="0.35">
      <c r="B11" s="17" t="s">
        <v>87</v>
      </c>
      <c r="E11" s="17"/>
      <c r="F11" s="17"/>
    </row>
    <row r="12" spans="1:11" x14ac:dyDescent="0.35">
      <c r="B12" s="44" t="s">
        <v>90</v>
      </c>
      <c r="C12" t="s">
        <v>91</v>
      </c>
      <c r="D12" s="167" t="s">
        <v>122</v>
      </c>
      <c r="E12" s="18" t="s">
        <v>47</v>
      </c>
      <c r="F12" s="17" t="s">
        <v>83</v>
      </c>
      <c r="G12" t="s">
        <v>84</v>
      </c>
      <c r="H12" t="s">
        <v>85</v>
      </c>
      <c r="I12" s="156" t="s">
        <v>95</v>
      </c>
      <c r="J12" s="156" t="s">
        <v>96</v>
      </c>
      <c r="K12" s="156" t="s">
        <v>97</v>
      </c>
    </row>
    <row r="13" spans="1:11" x14ac:dyDescent="0.35">
      <c r="A13" t="s">
        <v>105</v>
      </c>
      <c r="B13" s="159">
        <v>4528</v>
      </c>
      <c r="C13">
        <v>436</v>
      </c>
      <c r="D13" s="167">
        <v>288</v>
      </c>
      <c r="E13" s="18"/>
      <c r="F13" s="17"/>
      <c r="I13" s="156"/>
      <c r="J13" s="156"/>
      <c r="K13" s="156"/>
    </row>
    <row r="14" spans="1:11" x14ac:dyDescent="0.35">
      <c r="A14" s="158" t="s">
        <v>107</v>
      </c>
      <c r="B14" s="159">
        <v>379952</v>
      </c>
      <c r="C14" s="16">
        <v>2066</v>
      </c>
      <c r="D14" s="167">
        <v>272</v>
      </c>
      <c r="E14" s="18"/>
      <c r="F14" s="17"/>
      <c r="I14" s="156"/>
      <c r="J14" s="156"/>
      <c r="K14" s="156"/>
    </row>
    <row r="15" spans="1:11" x14ac:dyDescent="0.35">
      <c r="A15" t="s">
        <v>106</v>
      </c>
      <c r="B15" s="159">
        <v>613311</v>
      </c>
      <c r="C15" s="16">
        <v>37812</v>
      </c>
      <c r="D15" s="168">
        <v>2318</v>
      </c>
      <c r="E15" s="18"/>
      <c r="F15" s="17"/>
      <c r="I15" s="156"/>
      <c r="J15" s="156"/>
      <c r="K15" s="156"/>
    </row>
    <row r="16" spans="1:11" x14ac:dyDescent="0.35">
      <c r="A16" t="s">
        <v>108</v>
      </c>
      <c r="B16" s="159">
        <v>2059071</v>
      </c>
      <c r="C16" s="16">
        <v>231368</v>
      </c>
      <c r="D16" s="168">
        <v>55815</v>
      </c>
      <c r="E16" s="18"/>
      <c r="F16" s="17"/>
      <c r="I16" s="156"/>
      <c r="J16" s="156"/>
      <c r="K16" s="156"/>
    </row>
    <row r="17" spans="1:12" x14ac:dyDescent="0.35">
      <c r="A17" t="s">
        <v>109</v>
      </c>
      <c r="B17" s="159">
        <v>1132712</v>
      </c>
      <c r="C17" s="16">
        <v>128608</v>
      </c>
      <c r="D17" s="168">
        <v>40547</v>
      </c>
      <c r="E17" s="18"/>
      <c r="F17" s="17"/>
      <c r="I17" s="156"/>
      <c r="J17" s="156"/>
      <c r="K17" s="156"/>
    </row>
    <row r="18" spans="1:12" x14ac:dyDescent="0.35">
      <c r="A18" t="s">
        <v>110</v>
      </c>
      <c r="B18" s="16">
        <v>7430411</v>
      </c>
      <c r="C18" s="16">
        <v>1006599</v>
      </c>
      <c r="D18" s="168">
        <v>297756</v>
      </c>
      <c r="E18" s="18">
        <v>6371</v>
      </c>
      <c r="F18" s="17">
        <v>1115</v>
      </c>
      <c r="G18">
        <v>194</v>
      </c>
      <c r="H18">
        <v>1770</v>
      </c>
      <c r="I18" s="157">
        <f>100*F18/B18</f>
        <v>1.5005899404487854E-2</v>
      </c>
      <c r="J18" s="157">
        <f t="shared" ref="J18:K22" si="2">100*G18/C18</f>
        <v>1.9272818669599314E-2</v>
      </c>
      <c r="K18" s="157">
        <f t="shared" si="2"/>
        <v>0.59444645951718855</v>
      </c>
      <c r="L18" s="17" t="s">
        <v>43</v>
      </c>
    </row>
    <row r="19" spans="1:12" x14ac:dyDescent="0.35">
      <c r="A19" t="s">
        <v>44</v>
      </c>
      <c r="B19" s="16">
        <v>6142398</v>
      </c>
      <c r="C19" s="16">
        <v>800125</v>
      </c>
      <c r="D19" s="168">
        <v>1975978</v>
      </c>
      <c r="E19" s="160">
        <v>105201</v>
      </c>
      <c r="F19">
        <v>1454</v>
      </c>
      <c r="G19">
        <v>133</v>
      </c>
      <c r="H19">
        <v>1303</v>
      </c>
      <c r="I19" s="157">
        <f t="shared" ref="I19:K25" si="3">100*F19/B19</f>
        <v>2.3671536751607433E-2</v>
      </c>
      <c r="J19" s="157">
        <f t="shared" si="2"/>
        <v>1.6622402749570379E-2</v>
      </c>
      <c r="K19" s="157">
        <f t="shared" si="2"/>
        <v>6.5942029718954367E-2</v>
      </c>
      <c r="L19" s="17" t="s">
        <v>44</v>
      </c>
    </row>
    <row r="20" spans="1:12" x14ac:dyDescent="0.35">
      <c r="A20" t="s">
        <v>15</v>
      </c>
      <c r="B20" s="16">
        <v>3987166</v>
      </c>
      <c r="C20" s="16">
        <v>495313</v>
      </c>
      <c r="D20" s="168">
        <v>1567941</v>
      </c>
      <c r="E20" s="160">
        <v>52524</v>
      </c>
      <c r="F20">
        <v>965</v>
      </c>
      <c r="G20">
        <v>134</v>
      </c>
      <c r="H20">
        <v>752</v>
      </c>
      <c r="I20" s="157">
        <f t="shared" si="3"/>
        <v>2.4202654216052204E-2</v>
      </c>
      <c r="J20" s="157">
        <f t="shared" si="2"/>
        <v>2.705360045062415E-2</v>
      </c>
      <c r="K20" s="157">
        <f t="shared" si="2"/>
        <v>4.7960988328004689E-2</v>
      </c>
      <c r="L20" s="17" t="s">
        <v>15</v>
      </c>
    </row>
    <row r="21" spans="1:12" x14ac:dyDescent="0.35">
      <c r="A21" t="s">
        <v>45</v>
      </c>
      <c r="B21" s="16">
        <v>2894380</v>
      </c>
      <c r="C21" s="16">
        <v>313127</v>
      </c>
      <c r="D21" s="168">
        <v>260433</v>
      </c>
      <c r="E21" s="18">
        <v>12290</v>
      </c>
      <c r="F21" s="17">
        <v>1364</v>
      </c>
      <c r="G21">
        <v>140</v>
      </c>
      <c r="H21">
        <v>136</v>
      </c>
      <c r="I21" s="157">
        <f t="shared" si="3"/>
        <v>4.7125809327040677E-2</v>
      </c>
      <c r="J21" s="157">
        <f t="shared" si="2"/>
        <v>4.4710293267587908E-2</v>
      </c>
      <c r="K21" s="157">
        <f t="shared" si="2"/>
        <v>5.2220724716145805E-2</v>
      </c>
      <c r="L21" s="17" t="s">
        <v>45</v>
      </c>
    </row>
    <row r="22" spans="1:12" x14ac:dyDescent="0.35">
      <c r="A22" t="s">
        <v>46</v>
      </c>
      <c r="B22" s="16">
        <v>1498518</v>
      </c>
      <c r="C22" s="16">
        <v>145503</v>
      </c>
      <c r="D22" s="168">
        <v>120058</v>
      </c>
      <c r="E22" s="18">
        <v>7740</v>
      </c>
      <c r="F22" s="17">
        <v>1206</v>
      </c>
      <c r="G22">
        <v>57</v>
      </c>
      <c r="H22">
        <v>70</v>
      </c>
      <c r="I22" s="157">
        <f t="shared" si="3"/>
        <v>8.0479513759594473E-2</v>
      </c>
      <c r="J22" s="157">
        <f t="shared" si="2"/>
        <v>3.917445001133997E-2</v>
      </c>
      <c r="K22" s="157">
        <f t="shared" si="2"/>
        <v>5.8305152509620352E-2</v>
      </c>
      <c r="L22" s="17" t="s">
        <v>46</v>
      </c>
    </row>
    <row r="23" spans="1:12" x14ac:dyDescent="0.35">
      <c r="D23" s="167"/>
      <c r="E23" s="160"/>
      <c r="I23" s="157"/>
      <c r="J23" s="157"/>
      <c r="K23" s="157"/>
      <c r="L23" s="17"/>
    </row>
    <row r="24" spans="1:12" x14ac:dyDescent="0.35">
      <c r="A24" t="s">
        <v>86</v>
      </c>
      <c r="B24" s="16">
        <f>SUM(B13:B19)</f>
        <v>17762383</v>
      </c>
      <c r="C24">
        <f>SUM(C13:C19)</f>
        <v>2207014</v>
      </c>
      <c r="D24" s="167">
        <f t="shared" ref="D24:H24" si="4">SUM(D18:D19)</f>
        <v>2273734</v>
      </c>
      <c r="E24" s="160">
        <f t="shared" si="4"/>
        <v>111572</v>
      </c>
      <c r="F24">
        <f t="shared" si="4"/>
        <v>2569</v>
      </c>
      <c r="G24">
        <f t="shared" si="4"/>
        <v>327</v>
      </c>
      <c r="H24">
        <f t="shared" si="4"/>
        <v>3073</v>
      </c>
      <c r="I24" s="157">
        <f t="shared" si="3"/>
        <v>1.4463149454664951E-2</v>
      </c>
      <c r="J24" s="157">
        <f t="shared" si="3"/>
        <v>1.4816398989766263E-2</v>
      </c>
      <c r="K24" s="157">
        <f t="shared" si="3"/>
        <v>0.13515213301116139</v>
      </c>
      <c r="L24" s="17" t="s">
        <v>86</v>
      </c>
    </row>
    <row r="25" spans="1:12" x14ac:dyDescent="0.35">
      <c r="A25" t="s">
        <v>52</v>
      </c>
      <c r="B25" s="16">
        <f>SUM(B20:B22)</f>
        <v>8380064</v>
      </c>
      <c r="C25" s="16">
        <f>SUM(C20:C22)</f>
        <v>953943</v>
      </c>
      <c r="D25" s="167">
        <f t="shared" ref="D25:H25" si="5">SUM(D20:D22)</f>
        <v>1948432</v>
      </c>
      <c r="E25" s="160">
        <f t="shared" si="5"/>
        <v>72554</v>
      </c>
      <c r="F25">
        <f t="shared" si="5"/>
        <v>3535</v>
      </c>
      <c r="G25">
        <f t="shared" si="5"/>
        <v>331</v>
      </c>
      <c r="H25">
        <f t="shared" si="5"/>
        <v>958</v>
      </c>
      <c r="I25" s="157">
        <f t="shared" si="3"/>
        <v>4.2183448718291411E-2</v>
      </c>
      <c r="J25" s="157">
        <f t="shared" si="3"/>
        <v>3.4698089927804911E-2</v>
      </c>
      <c r="K25" s="157">
        <f t="shared" si="3"/>
        <v>4.9167741034842373E-2</v>
      </c>
      <c r="L25" s="17" t="s">
        <v>52</v>
      </c>
    </row>
    <row r="26" spans="1:12" x14ac:dyDescent="0.35">
      <c r="D26" s="160"/>
      <c r="E26" s="160"/>
      <c r="I26" s="1"/>
      <c r="J26" s="1"/>
      <c r="K26" s="1"/>
    </row>
    <row r="27" spans="1:12" x14ac:dyDescent="0.35">
      <c r="I27" s="1"/>
      <c r="J27" s="1"/>
      <c r="K27" s="1"/>
    </row>
    <row r="28" spans="1:12" x14ac:dyDescent="0.35">
      <c r="B28" s="17" t="s">
        <v>88</v>
      </c>
      <c r="E28" s="17"/>
      <c r="F28" s="17"/>
      <c r="I28" s="156"/>
      <c r="J28" s="156"/>
      <c r="K28" s="156"/>
    </row>
    <row r="29" spans="1:12" x14ac:dyDescent="0.35">
      <c r="B29" s="44" t="s">
        <v>92</v>
      </c>
      <c r="C29" t="s">
        <v>93</v>
      </c>
      <c r="D29" s="167" t="s">
        <v>119</v>
      </c>
      <c r="E29" s="18" t="s">
        <v>47</v>
      </c>
      <c r="F29" s="17" t="s">
        <v>83</v>
      </c>
      <c r="G29" t="s">
        <v>84</v>
      </c>
      <c r="H29" t="s">
        <v>85</v>
      </c>
      <c r="I29" s="156" t="s">
        <v>99</v>
      </c>
      <c r="J29" s="156" t="s">
        <v>100</v>
      </c>
      <c r="K29" s="156" t="s">
        <v>98</v>
      </c>
    </row>
    <row r="30" spans="1:12" x14ac:dyDescent="0.35">
      <c r="A30" t="s">
        <v>105</v>
      </c>
      <c r="B30" s="44">
        <v>0</v>
      </c>
      <c r="D30" s="167">
        <v>44</v>
      </c>
      <c r="E30" s="18"/>
      <c r="F30" s="17"/>
      <c r="I30" s="156"/>
      <c r="J30" s="156"/>
      <c r="K30" s="156"/>
    </row>
    <row r="31" spans="1:12" x14ac:dyDescent="0.35">
      <c r="A31" s="158" t="s">
        <v>107</v>
      </c>
      <c r="B31" s="44">
        <v>0</v>
      </c>
      <c r="D31" s="167">
        <v>19</v>
      </c>
      <c r="E31" s="18"/>
      <c r="F31" s="17"/>
      <c r="I31" s="156"/>
      <c r="J31" s="156"/>
      <c r="K31" s="156"/>
    </row>
    <row r="32" spans="1:12" x14ac:dyDescent="0.35">
      <c r="A32" t="s">
        <v>106</v>
      </c>
      <c r="B32" s="159">
        <v>78079</v>
      </c>
      <c r="D32" s="167">
        <v>124</v>
      </c>
      <c r="E32" s="18"/>
      <c r="F32" s="17"/>
      <c r="I32" s="156"/>
      <c r="J32" s="156"/>
      <c r="K32" s="156"/>
    </row>
    <row r="33" spans="1:12" x14ac:dyDescent="0.35">
      <c r="A33" t="s">
        <v>108</v>
      </c>
      <c r="B33" s="159">
        <v>597334</v>
      </c>
      <c r="D33" s="167">
        <v>1325</v>
      </c>
      <c r="E33" s="18"/>
      <c r="F33" s="17"/>
      <c r="I33" s="156"/>
      <c r="J33" s="156"/>
      <c r="K33" s="156"/>
    </row>
    <row r="34" spans="1:12" x14ac:dyDescent="0.35">
      <c r="A34" t="s">
        <v>109</v>
      </c>
      <c r="B34" s="159">
        <v>396631</v>
      </c>
      <c r="D34" s="167">
        <v>1141</v>
      </c>
      <c r="E34" s="18"/>
      <c r="F34" s="17"/>
      <c r="I34" s="156"/>
      <c r="J34" s="156"/>
      <c r="K34" s="156"/>
    </row>
    <row r="35" spans="1:12" x14ac:dyDescent="0.35">
      <c r="A35" t="s">
        <v>110</v>
      </c>
      <c r="B35" s="16">
        <v>3388826</v>
      </c>
      <c r="C35">
        <v>174909</v>
      </c>
      <c r="D35" s="167">
        <v>14009</v>
      </c>
      <c r="E35" s="160"/>
      <c r="F35" s="17">
        <v>1115</v>
      </c>
      <c r="G35">
        <v>194</v>
      </c>
      <c r="H35">
        <v>1770</v>
      </c>
      <c r="I35" s="157">
        <f t="shared" ref="I35:J39" si="6">100*F35/(B18+B35)</f>
        <v>1.0305717491908162E-2</v>
      </c>
      <c r="J35" s="157">
        <f t="shared" si="6"/>
        <v>1.6419694153573229E-2</v>
      </c>
      <c r="K35" s="157">
        <f>K18</f>
        <v>0.59444645951718855</v>
      </c>
      <c r="L35" s="17" t="s">
        <v>43</v>
      </c>
    </row>
    <row r="36" spans="1:12" x14ac:dyDescent="0.35">
      <c r="A36" t="s">
        <v>44</v>
      </c>
      <c r="B36" s="16">
        <v>4390938</v>
      </c>
      <c r="C36">
        <v>174464</v>
      </c>
      <c r="D36" s="168">
        <v>1287207</v>
      </c>
      <c r="E36" s="160"/>
      <c r="F36">
        <v>1454</v>
      </c>
      <c r="G36">
        <v>133</v>
      </c>
      <c r="H36">
        <v>1303</v>
      </c>
      <c r="I36" s="157">
        <f t="shared" si="6"/>
        <v>1.3803793973723045E-2</v>
      </c>
      <c r="J36" s="157">
        <f t="shared" si="6"/>
        <v>1.3646778282947991E-2</v>
      </c>
      <c r="K36" s="157">
        <f>K19</f>
        <v>6.5942029718954367E-2</v>
      </c>
      <c r="L36" s="17" t="s">
        <v>44</v>
      </c>
    </row>
    <row r="37" spans="1:12" x14ac:dyDescent="0.35">
      <c r="A37" t="s">
        <v>15</v>
      </c>
      <c r="B37" s="16">
        <v>3482432</v>
      </c>
      <c r="C37">
        <v>284347</v>
      </c>
      <c r="D37" s="168">
        <v>1288793</v>
      </c>
      <c r="E37" s="160"/>
      <c r="F37">
        <v>965</v>
      </c>
      <c r="G37">
        <v>134</v>
      </c>
      <c r="H37">
        <v>752</v>
      </c>
      <c r="I37" s="157">
        <f t="shared" si="6"/>
        <v>1.291903526802915E-2</v>
      </c>
      <c r="J37" s="157">
        <f t="shared" si="6"/>
        <v>1.7186978939537748E-2</v>
      </c>
      <c r="K37" s="157">
        <f>K20</f>
        <v>4.7960988328004689E-2</v>
      </c>
      <c r="L37" s="17" t="s">
        <v>15</v>
      </c>
    </row>
    <row r="38" spans="1:12" x14ac:dyDescent="0.35">
      <c r="A38" t="s">
        <v>45</v>
      </c>
      <c r="B38" s="16">
        <v>2675049</v>
      </c>
      <c r="C38">
        <v>250546</v>
      </c>
      <c r="D38" s="168">
        <v>208158</v>
      </c>
      <c r="E38" s="160"/>
      <c r="F38" s="17">
        <v>1364</v>
      </c>
      <c r="G38">
        <v>140</v>
      </c>
      <c r="H38">
        <v>136</v>
      </c>
      <c r="I38" s="157">
        <f t="shared" si="6"/>
        <v>2.4490840982082724E-2</v>
      </c>
      <c r="J38" s="157">
        <f t="shared" si="6"/>
        <v>2.4837095266227051E-2</v>
      </c>
      <c r="K38" s="157">
        <f>K21</f>
        <v>5.2220724716145805E-2</v>
      </c>
      <c r="L38" s="17" t="s">
        <v>45</v>
      </c>
    </row>
    <row r="39" spans="1:12" x14ac:dyDescent="0.35">
      <c r="A39" t="s">
        <v>46</v>
      </c>
      <c r="B39" s="16">
        <v>1368839</v>
      </c>
      <c r="C39">
        <v>111900</v>
      </c>
      <c r="D39" s="168">
        <v>87603</v>
      </c>
      <c r="E39" s="160"/>
      <c r="F39" s="17">
        <v>1206</v>
      </c>
      <c r="G39">
        <v>57</v>
      </c>
      <c r="H39">
        <v>70</v>
      </c>
      <c r="I39" s="157">
        <f t="shared" si="6"/>
        <v>4.2059638893936123E-2</v>
      </c>
      <c r="J39" s="157">
        <f t="shared" si="6"/>
        <v>2.2144264052866517E-2</v>
      </c>
      <c r="K39" s="157">
        <f>K22</f>
        <v>5.8305152509620352E-2</v>
      </c>
      <c r="L39" s="17" t="s">
        <v>46</v>
      </c>
    </row>
    <row r="40" spans="1:12" x14ac:dyDescent="0.35">
      <c r="D40" s="167"/>
      <c r="I40" s="157"/>
      <c r="J40" s="157"/>
      <c r="K40" s="157"/>
      <c r="L40" s="17"/>
    </row>
    <row r="41" spans="1:12" x14ac:dyDescent="0.35">
      <c r="A41" t="s">
        <v>86</v>
      </c>
      <c r="B41">
        <f>SUM(B30:B36)</f>
        <v>8851808</v>
      </c>
      <c r="C41">
        <f t="shared" ref="C41:D41" si="7">SUM(C35:C36)</f>
        <v>349373</v>
      </c>
      <c r="D41">
        <f t="shared" si="7"/>
        <v>1301216</v>
      </c>
      <c r="F41">
        <f t="shared" ref="F41:H41" si="8">SUM(F35:F36)</f>
        <v>2569</v>
      </c>
      <c r="G41">
        <f t="shared" si="8"/>
        <v>327</v>
      </c>
      <c r="H41">
        <f t="shared" si="8"/>
        <v>3073</v>
      </c>
      <c r="I41" s="157">
        <f>100*F41/(B24+B41)</f>
        <v>9.6527450336551662E-3</v>
      </c>
      <c r="J41" s="157">
        <f>100*G41/(C24+C41)</f>
        <v>1.2791490490289615E-2</v>
      </c>
      <c r="K41" s="157">
        <f>K24</f>
        <v>0.13515213301116139</v>
      </c>
      <c r="L41" s="17" t="s">
        <v>86</v>
      </c>
    </row>
    <row r="42" spans="1:12" x14ac:dyDescent="0.35">
      <c r="A42" t="s">
        <v>52</v>
      </c>
      <c r="B42" s="16">
        <f>SUM(B37:B39)</f>
        <v>7526320</v>
      </c>
      <c r="C42">
        <f t="shared" ref="C42:D42" si="9">SUM(C37:C39)</f>
        <v>646793</v>
      </c>
      <c r="D42">
        <f t="shared" si="9"/>
        <v>1584554</v>
      </c>
      <c r="F42">
        <f t="shared" ref="F42:H42" si="10">SUM(F37:F39)</f>
        <v>3535</v>
      </c>
      <c r="G42">
        <f t="shared" si="10"/>
        <v>331</v>
      </c>
      <c r="H42">
        <f t="shared" si="10"/>
        <v>958</v>
      </c>
      <c r="I42" s="157">
        <f>100*F42/(B25+B42)</f>
        <v>2.2223781344647534E-2</v>
      </c>
      <c r="J42" s="157">
        <f>100*G42/(C25+C42)</f>
        <v>2.0677988125462288E-2</v>
      </c>
      <c r="K42" s="157">
        <f>K25</f>
        <v>4.9167741034842373E-2</v>
      </c>
      <c r="L42" s="17" t="s">
        <v>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B20" zoomScale="140" zoomScaleNormal="140" workbookViewId="0">
      <selection activeCell="D24" sqref="D24"/>
    </sheetView>
  </sheetViews>
  <sheetFormatPr baseColWidth="10" defaultRowHeight="14.5" x14ac:dyDescent="0.35"/>
  <cols>
    <col min="2" max="2" width="19.36328125" customWidth="1"/>
    <col min="3" max="3" width="21.453125" customWidth="1"/>
    <col min="4" max="4" width="39.81640625" customWidth="1"/>
    <col min="5" max="5" width="29.6328125" customWidth="1"/>
    <col min="6" max="6" width="3.6328125" customWidth="1"/>
    <col min="7" max="7" width="26.81640625" customWidth="1"/>
    <col min="8" max="8" width="22.36328125" customWidth="1"/>
    <col min="9" max="9" width="32.453125" customWidth="1"/>
    <col min="10" max="10" width="21.453125" customWidth="1"/>
    <col min="11" max="11" width="16.453125" customWidth="1"/>
    <col min="12" max="12" width="15.08984375" customWidth="1"/>
    <col min="13" max="13" width="17.7265625" customWidth="1"/>
    <col min="14" max="14" width="17" customWidth="1"/>
    <col min="15" max="15" width="21.26953125" customWidth="1"/>
    <col min="16" max="16" width="19.1796875" customWidth="1"/>
    <col min="17" max="17" width="19.7265625" style="160" customWidth="1"/>
  </cols>
  <sheetData>
    <row r="1" spans="2:11" ht="45" customHeight="1" x14ac:dyDescent="0.35">
      <c r="B1" s="31" t="s">
        <v>11</v>
      </c>
      <c r="C1" s="46" t="s">
        <v>103</v>
      </c>
      <c r="D1" s="33" t="s">
        <v>49</v>
      </c>
      <c r="E1" s="45"/>
      <c r="F1" s="45"/>
      <c r="G1" s="31" t="s">
        <v>19</v>
      </c>
      <c r="H1" s="46" t="s">
        <v>112</v>
      </c>
      <c r="I1" s="46" t="s">
        <v>114</v>
      </c>
      <c r="J1" s="46" t="s">
        <v>115</v>
      </c>
      <c r="K1" s="33" t="s">
        <v>116</v>
      </c>
    </row>
    <row r="2" spans="2:11" x14ac:dyDescent="0.35">
      <c r="B2" s="34" t="s">
        <v>12</v>
      </c>
      <c r="C2" s="29">
        <f>SPF_deces_1juil!D2</f>
        <v>6.9957190571694528E-5</v>
      </c>
      <c r="D2" s="52">
        <f>C2*1000</f>
        <v>6.9957190571694527E-2</v>
      </c>
      <c r="E2" s="72"/>
      <c r="G2" s="34" t="s">
        <v>20</v>
      </c>
      <c r="H2" s="29">
        <f>Deces_vaccins_1juil!E4</f>
        <v>2.9109746306457082E-3</v>
      </c>
      <c r="I2" s="29">
        <f>Deces_vaccins_1juil!F4</f>
        <v>1.4428641664646007E-2</v>
      </c>
      <c r="J2" s="29">
        <f>H2*1000</f>
        <v>2.9109746306457081</v>
      </c>
      <c r="K2" s="39">
        <f>I2*1000</f>
        <v>14.428641664646007</v>
      </c>
    </row>
    <row r="3" spans="2:11" x14ac:dyDescent="0.35">
      <c r="B3" s="34" t="s">
        <v>13</v>
      </c>
      <c r="C3" s="29">
        <f>SPF_deces_1juil!D3</f>
        <v>2.7319285073608961E-3</v>
      </c>
      <c r="D3" s="53">
        <f t="shared" ref="D3:D6" si="0">C3*1000</f>
        <v>2.7319285073608963</v>
      </c>
      <c r="E3" s="73"/>
      <c r="G3" s="34" t="s">
        <v>21</v>
      </c>
      <c r="H3" s="29">
        <f>Deces_vaccins_1juil!E5</f>
        <v>1.3919835037300413E-3</v>
      </c>
      <c r="I3" s="29">
        <f>Deces_vaccins_1juil!F5</f>
        <v>3.7963186465364762E-3</v>
      </c>
      <c r="J3" s="29">
        <f t="shared" ref="J3:K5" si="1">H3*1000</f>
        <v>1.3919835037300412</v>
      </c>
      <c r="K3" s="39">
        <f t="shared" si="1"/>
        <v>3.7963186465364762</v>
      </c>
    </row>
    <row r="4" spans="2:11" x14ac:dyDescent="0.35">
      <c r="B4" s="34" t="s">
        <v>14</v>
      </c>
      <c r="C4" s="29">
        <f>SPF_deces_1juil!D4</f>
        <v>4.2388671483397235E-2</v>
      </c>
      <c r="D4" s="53">
        <f t="shared" si="0"/>
        <v>42.388671483397232</v>
      </c>
      <c r="E4" s="73"/>
      <c r="G4" s="169" t="s">
        <v>22</v>
      </c>
      <c r="H4" s="170">
        <f>Deces_vaccins_1juil!E6</f>
        <v>3.9339048448583632E-3</v>
      </c>
      <c r="I4" s="170">
        <f>Deces_vaccins_1juil!F6</f>
        <v>1.2449651803139996E-2</v>
      </c>
      <c r="J4" s="170">
        <f t="shared" si="1"/>
        <v>3.9339048448583633</v>
      </c>
      <c r="K4" s="171">
        <f t="shared" si="1"/>
        <v>12.449651803139997</v>
      </c>
    </row>
    <row r="5" spans="2:11" ht="15" thickBot="1" x14ac:dyDescent="0.4">
      <c r="B5" s="34" t="s">
        <v>15</v>
      </c>
      <c r="C5" s="29">
        <f>SPF_deces_1juil!D5</f>
        <v>0.2007026149879905</v>
      </c>
      <c r="D5" s="53">
        <f t="shared" si="0"/>
        <v>200.7026149879905</v>
      </c>
      <c r="E5" s="73"/>
      <c r="G5" s="162" t="s">
        <v>47</v>
      </c>
      <c r="H5" s="161">
        <f>Deces_vaccins_1juil!E7</f>
        <v>5.4310635108566956E-4</v>
      </c>
      <c r="I5" s="161">
        <f>Deces_vaccins_1juil!F7</f>
        <v>5.4310635108566956E-4</v>
      </c>
      <c r="J5" s="163">
        <f t="shared" si="1"/>
        <v>0.54310635108566951</v>
      </c>
      <c r="K5" s="164">
        <f t="shared" si="1"/>
        <v>0.54310635108566951</v>
      </c>
    </row>
    <row r="6" spans="2:11" ht="15" thickBot="1" x14ac:dyDescent="0.4">
      <c r="B6" s="40" t="s">
        <v>16</v>
      </c>
      <c r="C6" s="29">
        <f>SPF_deces_1juil!D6</f>
        <v>1.4018102357127504</v>
      </c>
      <c r="D6" s="54">
        <f t="shared" si="0"/>
        <v>1401.8102357127505</v>
      </c>
      <c r="E6" s="73"/>
    </row>
    <row r="13" spans="2:11" ht="15" thickBot="1" x14ac:dyDescent="0.4"/>
    <row r="14" spans="2:11" x14ac:dyDescent="0.35">
      <c r="B14" s="48" t="s">
        <v>54</v>
      </c>
      <c r="C14" s="49"/>
      <c r="D14" s="50"/>
      <c r="E14" s="69"/>
    </row>
    <row r="15" spans="2:11" x14ac:dyDescent="0.35">
      <c r="B15" s="38" t="s">
        <v>53</v>
      </c>
      <c r="C15" s="29">
        <f>SPF_deces_1juil!D15</f>
        <v>1.5076979263608225E-2</v>
      </c>
      <c r="D15" s="39">
        <f t="shared" ref="D15:D16" si="2">C15*1000</f>
        <v>15.076979263608225</v>
      </c>
      <c r="E15" s="69"/>
    </row>
    <row r="16" spans="2:11" ht="15" thickBot="1" x14ac:dyDescent="0.4">
      <c r="B16" s="51" t="s">
        <v>52</v>
      </c>
      <c r="C16" s="29">
        <f>SPF_deces_1juil!D16</f>
        <v>0.7529578841223159</v>
      </c>
      <c r="D16" s="47">
        <f t="shared" si="2"/>
        <v>752.95788412231593</v>
      </c>
      <c r="E16" s="69"/>
    </row>
    <row r="18" spans="1:18" x14ac:dyDescent="0.35">
      <c r="N18" s="95"/>
    </row>
    <row r="20" spans="1:18" ht="16" thickBot="1" x14ac:dyDescent="0.4">
      <c r="B20" s="55" t="s">
        <v>56</v>
      </c>
      <c r="J20" s="95"/>
      <c r="K20" s="95"/>
      <c r="L20" s="95"/>
      <c r="M20" s="95"/>
      <c r="N20" s="95"/>
      <c r="O20" s="95"/>
      <c r="P20" s="95"/>
      <c r="Q20" s="165"/>
      <c r="R20" s="95"/>
    </row>
    <row r="21" spans="1:18" ht="20.149999999999999" customHeight="1" thickTop="1" thickBot="1" x14ac:dyDescent="0.4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74"/>
      <c r="L21" s="206" t="s">
        <v>69</v>
      </c>
      <c r="M21" s="207"/>
      <c r="N21" s="207"/>
      <c r="O21" s="207"/>
      <c r="P21" s="207"/>
      <c r="Q21" s="208"/>
      <c r="R21" s="95"/>
    </row>
    <row r="22" spans="1:18" ht="47.5" thickTop="1" thickBot="1" x14ac:dyDescent="0.4">
      <c r="A22" s="95"/>
      <c r="B22" s="90" t="s">
        <v>67</v>
      </c>
      <c r="C22" s="85" t="s">
        <v>125</v>
      </c>
      <c r="D22" s="79" t="s">
        <v>126</v>
      </c>
      <c r="E22" s="201" t="s">
        <v>127</v>
      </c>
      <c r="F22" s="95"/>
      <c r="G22" s="100" t="s">
        <v>19</v>
      </c>
      <c r="H22" s="99" t="s">
        <v>74</v>
      </c>
      <c r="I22" s="98" t="s">
        <v>128</v>
      </c>
      <c r="J22" s="95"/>
      <c r="K22" s="111" t="s">
        <v>11</v>
      </c>
      <c r="L22" s="112" t="s">
        <v>57</v>
      </c>
      <c r="M22" s="113" t="s">
        <v>58</v>
      </c>
      <c r="N22" s="113" t="s">
        <v>59</v>
      </c>
      <c r="O22" s="113" t="s">
        <v>60</v>
      </c>
      <c r="P22" s="113" t="s">
        <v>61</v>
      </c>
      <c r="Q22" s="114" t="s">
        <v>62</v>
      </c>
      <c r="R22" s="95"/>
    </row>
    <row r="23" spans="1:18" ht="16" thickTop="1" x14ac:dyDescent="0.35">
      <c r="A23" s="95"/>
      <c r="B23" s="91" t="s">
        <v>12</v>
      </c>
      <c r="C23" s="86">
        <f>D2</f>
        <v>6.9957190571694527E-2</v>
      </c>
      <c r="D23" s="83">
        <f>C23*(100-E23)/100</f>
        <v>0</v>
      </c>
      <c r="E23" s="202">
        <v>100</v>
      </c>
      <c r="F23" s="95"/>
      <c r="G23" s="94" t="s">
        <v>117</v>
      </c>
      <c r="H23" s="101">
        <f>J2</f>
        <v>2.9109746306457081</v>
      </c>
      <c r="I23" s="102">
        <f>K2</f>
        <v>14.428641664646007</v>
      </c>
      <c r="J23" s="95"/>
      <c r="K23" s="110" t="s">
        <v>12</v>
      </c>
      <c r="L23" s="119">
        <f>$H$23/C23</f>
        <v>41.610799502624985</v>
      </c>
      <c r="M23" s="120">
        <f>$H$24/C23</f>
        <v>19.897647294790787</v>
      </c>
      <c r="N23" s="120">
        <f>$H$25/C23</f>
        <v>56.233030696490914</v>
      </c>
      <c r="O23" s="120">
        <f>$I$23/C23</f>
        <v>206.24958702220954</v>
      </c>
      <c r="P23" s="120">
        <f>$I$24/C23</f>
        <v>54.266310803974875</v>
      </c>
      <c r="Q23" s="173">
        <f>$I$25/C23</f>
        <v>177.96100302771831</v>
      </c>
      <c r="R23" s="95"/>
    </row>
    <row r="24" spans="1:18" ht="15.5" x14ac:dyDescent="0.35">
      <c r="A24" s="95"/>
      <c r="B24" s="92" t="s">
        <v>13</v>
      </c>
      <c r="C24" s="87">
        <f t="shared" ref="C24:C27" si="3">D3</f>
        <v>2.7319285073608963</v>
      </c>
      <c r="D24" s="75">
        <f t="shared" ref="D24:D29" si="4">C24*(100-E24)/100</f>
        <v>0.90153640742909569</v>
      </c>
      <c r="E24" s="203">
        <v>67</v>
      </c>
      <c r="F24" s="95"/>
      <c r="G24" s="92" t="s">
        <v>118</v>
      </c>
      <c r="H24" s="87">
        <f t="shared" ref="H24:I25" si="5">J3</f>
        <v>1.3919835037300412</v>
      </c>
      <c r="I24" s="105">
        <f t="shared" si="5"/>
        <v>3.7963186465364762</v>
      </c>
      <c r="J24" s="95"/>
      <c r="K24" s="106" t="s">
        <v>13</v>
      </c>
      <c r="L24" s="174">
        <f t="shared" ref="L24:L29" si="6">$H$23/C24</f>
        <v>1.0655383633950855</v>
      </c>
      <c r="M24" s="175">
        <f t="shared" ref="M24:M29" si="7">$H$24/C24</f>
        <v>0.50952413285321596</v>
      </c>
      <c r="N24" s="176">
        <f t="shared" ref="N24:N29" si="8">$H$25/C24</f>
        <v>1.4399735696812224</v>
      </c>
      <c r="O24" s="176">
        <f t="shared" ref="O24:O29" si="9">$I$23/C24</f>
        <v>5.2814858169858896</v>
      </c>
      <c r="P24" s="176">
        <f t="shared" ref="P24:P29" si="10">$I$24/C24</f>
        <v>1.3896112714178617</v>
      </c>
      <c r="Q24" s="177">
        <f t="shared" ref="Q24:Q29" si="11">$I$25/C24</f>
        <v>4.5570928264029273</v>
      </c>
      <c r="R24" s="95"/>
    </row>
    <row r="25" spans="1:18" ht="16" thickBot="1" x14ac:dyDescent="0.4">
      <c r="A25" s="95"/>
      <c r="B25" s="92" t="s">
        <v>14</v>
      </c>
      <c r="C25" s="87">
        <f t="shared" si="3"/>
        <v>42.388671483397232</v>
      </c>
      <c r="D25" s="75">
        <f t="shared" si="4"/>
        <v>12.716601445019169</v>
      </c>
      <c r="E25" s="203">
        <v>70</v>
      </c>
      <c r="F25" s="95"/>
      <c r="G25" s="93" t="s">
        <v>120</v>
      </c>
      <c r="H25" s="103">
        <f t="shared" si="5"/>
        <v>3.9339048448583633</v>
      </c>
      <c r="I25" s="104">
        <f t="shared" si="5"/>
        <v>12.449651803139997</v>
      </c>
      <c r="J25" s="95"/>
      <c r="K25" s="106" t="s">
        <v>14</v>
      </c>
      <c r="L25" s="178">
        <f t="shared" si="6"/>
        <v>6.8673410342333485E-2</v>
      </c>
      <c r="M25" s="175">
        <f t="shared" si="7"/>
        <v>3.2838573491864503E-2</v>
      </c>
      <c r="N25" s="175">
        <f t="shared" si="8"/>
        <v>9.280557062042373E-2</v>
      </c>
      <c r="O25" s="175">
        <f t="shared" si="9"/>
        <v>0.34038909830654657</v>
      </c>
      <c r="P25" s="175">
        <f t="shared" si="10"/>
        <v>8.95597458869032E-2</v>
      </c>
      <c r="Q25" s="179">
        <f t="shared" si="11"/>
        <v>0.29370233525757627</v>
      </c>
      <c r="R25" s="95"/>
    </row>
    <row r="26" spans="1:18" ht="16" thickTop="1" x14ac:dyDescent="0.35">
      <c r="A26" s="95"/>
      <c r="B26" s="92" t="s">
        <v>15</v>
      </c>
      <c r="C26" s="87">
        <f t="shared" si="3"/>
        <v>200.7026149879905</v>
      </c>
      <c r="D26" s="75">
        <f t="shared" si="4"/>
        <v>62.217810646277059</v>
      </c>
      <c r="E26" s="203">
        <v>69</v>
      </c>
      <c r="F26" s="95"/>
      <c r="G26" s="95"/>
      <c r="H26" s="95"/>
      <c r="I26" s="95"/>
      <c r="J26" s="95"/>
      <c r="K26" s="106" t="s">
        <v>15</v>
      </c>
      <c r="L26" s="178">
        <f t="shared" si="6"/>
        <v>1.4503919796061915E-2</v>
      </c>
      <c r="M26" s="175">
        <f t="shared" si="7"/>
        <v>6.9355524033074198E-3</v>
      </c>
      <c r="N26" s="175">
        <f t="shared" si="8"/>
        <v>1.9600665617105974E-2</v>
      </c>
      <c r="O26" s="175">
        <f t="shared" si="9"/>
        <v>7.1890651078509255E-2</v>
      </c>
      <c r="P26" s="175">
        <f t="shared" si="10"/>
        <v>1.8915142918111146E-2</v>
      </c>
      <c r="Q26" s="179">
        <f t="shared" si="11"/>
        <v>6.2030341776488314E-2</v>
      </c>
      <c r="R26" s="95"/>
    </row>
    <row r="27" spans="1:18" ht="16" thickBot="1" x14ac:dyDescent="0.4">
      <c r="A27" s="95"/>
      <c r="B27" s="93" t="s">
        <v>16</v>
      </c>
      <c r="C27" s="88">
        <f t="shared" si="3"/>
        <v>1401.8102357127505</v>
      </c>
      <c r="D27" s="77">
        <f t="shared" si="4"/>
        <v>504.65168485659012</v>
      </c>
      <c r="E27" s="204">
        <v>64</v>
      </c>
      <c r="F27" s="95"/>
      <c r="J27" s="95"/>
      <c r="K27" s="107" t="s">
        <v>16</v>
      </c>
      <c r="L27" s="180">
        <f t="shared" si="6"/>
        <v>2.0765825191493364E-3</v>
      </c>
      <c r="M27" s="181">
        <f t="shared" si="7"/>
        <v>9.9298996987440833E-4</v>
      </c>
      <c r="N27" s="181">
        <f t="shared" si="8"/>
        <v>2.8063034101460738E-3</v>
      </c>
      <c r="O27" s="181">
        <f t="shared" si="9"/>
        <v>1.0292863682301309E-2</v>
      </c>
      <c r="P27" s="181">
        <f t="shared" si="10"/>
        <v>2.7081544632938407E-3</v>
      </c>
      <c r="Q27" s="182">
        <f t="shared" si="11"/>
        <v>8.8811249097563976E-3</v>
      </c>
      <c r="R27" s="95"/>
    </row>
    <row r="28" spans="1:18" ht="16.5" thickTop="1" thickBot="1" x14ac:dyDescent="0.4">
      <c r="A28" s="95"/>
      <c r="B28" s="94" t="s">
        <v>53</v>
      </c>
      <c r="C28" s="89">
        <f>D15</f>
        <v>15.076979263608225</v>
      </c>
      <c r="D28" s="81">
        <f t="shared" si="4"/>
        <v>4.5230937790824672</v>
      </c>
      <c r="E28" s="205">
        <v>70</v>
      </c>
      <c r="F28" s="95"/>
      <c r="G28" s="153" t="s">
        <v>81</v>
      </c>
      <c r="H28" s="154" t="s">
        <v>123</v>
      </c>
      <c r="I28" s="154" t="s">
        <v>124</v>
      </c>
      <c r="J28" s="95"/>
      <c r="K28" s="108" t="s">
        <v>53</v>
      </c>
      <c r="L28" s="183">
        <f t="shared" si="6"/>
        <v>0.19307412842783556</v>
      </c>
      <c r="M28" s="184">
        <f t="shared" si="7"/>
        <v>9.2325092406932943E-2</v>
      </c>
      <c r="N28" s="184">
        <f t="shared" si="8"/>
        <v>0.26092128775117124</v>
      </c>
      <c r="O28" s="184">
        <f t="shared" si="9"/>
        <v>0.95699817664887743</v>
      </c>
      <c r="P28" s="184">
        <f t="shared" si="10"/>
        <v>0.25179570656436262</v>
      </c>
      <c r="Q28" s="185">
        <f t="shared" si="11"/>
        <v>0.82573913417723599</v>
      </c>
      <c r="R28" s="95"/>
    </row>
    <row r="29" spans="1:18" ht="16.5" thickTop="1" thickBot="1" x14ac:dyDescent="0.4">
      <c r="A29" s="95"/>
      <c r="B29" s="93" t="s">
        <v>52</v>
      </c>
      <c r="C29" s="88">
        <f>D16</f>
        <v>752.95788412231593</v>
      </c>
      <c r="D29" s="77">
        <f t="shared" si="4"/>
        <v>271.06483828403373</v>
      </c>
      <c r="E29" s="204">
        <v>64</v>
      </c>
      <c r="F29" s="95"/>
      <c r="G29" s="155">
        <f>SUM('2021 Métro INSEE'!E19:E21)</f>
        <v>2446848</v>
      </c>
      <c r="H29" s="154">
        <f>G29*H23/100000</f>
        <v>71.227124530461893</v>
      </c>
      <c r="I29" s="154">
        <f>G29*I23/100000</f>
        <v>353.04692999855752</v>
      </c>
      <c r="J29" s="95"/>
      <c r="K29" s="109" t="s">
        <v>52</v>
      </c>
      <c r="L29" s="186">
        <f t="shared" si="6"/>
        <v>3.8660523942038016E-3</v>
      </c>
      <c r="M29" s="187">
        <f t="shared" si="7"/>
        <v>1.8486870688027982E-3</v>
      </c>
      <c r="N29" s="187">
        <f t="shared" si="8"/>
        <v>5.2246014389555305E-3</v>
      </c>
      <c r="O29" s="187">
        <f t="shared" si="9"/>
        <v>1.916261449531766E-2</v>
      </c>
      <c r="P29" s="187">
        <f t="shared" si="10"/>
        <v>5.0418738240076318E-3</v>
      </c>
      <c r="Q29" s="188">
        <f t="shared" si="11"/>
        <v>1.6534326906812207E-2</v>
      </c>
      <c r="R29" s="95"/>
    </row>
    <row r="30" spans="1:18" ht="6.9" customHeight="1" thickTop="1" thickBot="1" x14ac:dyDescent="0.4">
      <c r="A30" s="95"/>
      <c r="B30" s="96"/>
      <c r="C30" s="97"/>
      <c r="D30" s="97"/>
      <c r="E30" s="97"/>
      <c r="F30" s="95"/>
      <c r="J30" s="95"/>
      <c r="K30" s="96"/>
      <c r="L30" s="115"/>
      <c r="M30" s="115"/>
      <c r="N30" s="115"/>
      <c r="O30" s="115"/>
      <c r="P30" s="115"/>
      <c r="Q30" s="166"/>
      <c r="R30" s="95"/>
    </row>
    <row r="31" spans="1:18" ht="21.5" customHeight="1" thickTop="1" thickBot="1" x14ac:dyDescent="0.4">
      <c r="A31" s="95"/>
      <c r="B31" s="95"/>
      <c r="C31" s="95"/>
      <c r="D31" s="95"/>
      <c r="E31" s="95"/>
      <c r="F31" s="95"/>
      <c r="J31" s="95"/>
      <c r="K31" s="117"/>
      <c r="L31" s="209" t="s">
        <v>70</v>
      </c>
      <c r="M31" s="210"/>
      <c r="N31" s="210"/>
      <c r="O31" s="210"/>
      <c r="P31" s="210"/>
      <c r="Q31" s="211"/>
      <c r="R31" s="95"/>
    </row>
    <row r="32" spans="1:18" ht="16" thickTop="1" x14ac:dyDescent="0.35">
      <c r="J32" s="95"/>
      <c r="K32" s="108" t="s">
        <v>12</v>
      </c>
      <c r="L32" s="119" t="s">
        <v>79</v>
      </c>
      <c r="M32" s="120" t="s">
        <v>79</v>
      </c>
      <c r="N32" s="120" t="s">
        <v>79</v>
      </c>
      <c r="O32" s="120" t="s">
        <v>79</v>
      </c>
      <c r="P32" s="120" t="s">
        <v>79</v>
      </c>
      <c r="Q32" s="121" t="s">
        <v>79</v>
      </c>
      <c r="R32" s="95"/>
    </row>
    <row r="33" spans="10:18" ht="15.5" x14ac:dyDescent="0.35">
      <c r="J33" s="95"/>
      <c r="K33" s="106" t="s">
        <v>13</v>
      </c>
      <c r="L33" s="174">
        <f t="shared" ref="L33:L38" si="12">$H$23/D24</f>
        <v>3.2289041315002591</v>
      </c>
      <c r="M33" s="176">
        <f t="shared" ref="M33:M38" si="13">$H$24/D24</f>
        <v>1.5440125237976241</v>
      </c>
      <c r="N33" s="176">
        <f t="shared" ref="N33:N38" si="14">$H$25/D24</f>
        <v>4.3635562717612801</v>
      </c>
      <c r="O33" s="176">
        <f t="shared" ref="O33:O38" si="15">$I$23/D24</f>
        <v>16.004502475714819</v>
      </c>
      <c r="P33" s="176">
        <f t="shared" ref="P33:P38" si="16">$I$24/D24</f>
        <v>4.2109432467207935</v>
      </c>
      <c r="Q33" s="177">
        <f t="shared" ref="Q33:Q38" si="17">$I$25/D24</f>
        <v>13.809372201220992</v>
      </c>
      <c r="R33" s="95"/>
    </row>
    <row r="34" spans="10:18" ht="15.5" x14ac:dyDescent="0.35">
      <c r="J34" s="95"/>
      <c r="K34" s="106" t="s">
        <v>14</v>
      </c>
      <c r="L34" s="189">
        <f t="shared" si="12"/>
        <v>0.22891136780777829</v>
      </c>
      <c r="M34" s="190">
        <f t="shared" si="13"/>
        <v>0.10946191163954835</v>
      </c>
      <c r="N34" s="190">
        <f t="shared" si="14"/>
        <v>0.30935190206807911</v>
      </c>
      <c r="O34" s="176">
        <f t="shared" si="15"/>
        <v>1.1346303276884886</v>
      </c>
      <c r="P34" s="190">
        <f t="shared" si="16"/>
        <v>0.29853248628967732</v>
      </c>
      <c r="Q34" s="191">
        <f t="shared" si="17"/>
        <v>0.97900778419192092</v>
      </c>
      <c r="R34" s="95"/>
    </row>
    <row r="35" spans="10:18" ht="15.5" x14ac:dyDescent="0.35">
      <c r="J35" s="95"/>
      <c r="K35" s="106" t="s">
        <v>15</v>
      </c>
      <c r="L35" s="189">
        <f t="shared" si="12"/>
        <v>4.6786838051812621E-2</v>
      </c>
      <c r="M35" s="190">
        <f t="shared" si="13"/>
        <v>2.2372749688088448E-2</v>
      </c>
      <c r="N35" s="190">
        <f t="shared" si="14"/>
        <v>6.3227953603567658E-2</v>
      </c>
      <c r="O35" s="190">
        <f t="shared" si="15"/>
        <v>0.23190532605970726</v>
      </c>
      <c r="P35" s="190">
        <f t="shared" si="16"/>
        <v>6.1016590058423047E-2</v>
      </c>
      <c r="Q35" s="191">
        <f t="shared" si="17"/>
        <v>0.20009787669834939</v>
      </c>
      <c r="R35" s="95"/>
    </row>
    <row r="36" spans="10:18" ht="16" thickBot="1" x14ac:dyDescent="0.4">
      <c r="J36" s="95"/>
      <c r="K36" s="107" t="s">
        <v>16</v>
      </c>
      <c r="L36" s="192">
        <f t="shared" si="12"/>
        <v>5.7682847754148229E-3</v>
      </c>
      <c r="M36" s="193">
        <f t="shared" si="13"/>
        <v>2.7583054718733563E-3</v>
      </c>
      <c r="N36" s="193">
        <f t="shared" si="14"/>
        <v>7.7952872504057618E-3</v>
      </c>
      <c r="O36" s="193">
        <f t="shared" si="15"/>
        <v>2.8591288006392528E-2</v>
      </c>
      <c r="P36" s="193">
        <f t="shared" si="16"/>
        <v>7.522651286927336E-3</v>
      </c>
      <c r="Q36" s="194">
        <f t="shared" si="17"/>
        <v>2.4669791415989999E-2</v>
      </c>
      <c r="R36" s="95"/>
    </row>
    <row r="37" spans="10:18" ht="16" thickTop="1" x14ac:dyDescent="0.35">
      <c r="J37" s="95"/>
      <c r="K37" s="108" t="s">
        <v>53</v>
      </c>
      <c r="L37" s="195">
        <f t="shared" si="12"/>
        <v>0.64358042809278526</v>
      </c>
      <c r="M37" s="196">
        <f t="shared" si="13"/>
        <v>0.30775030802310982</v>
      </c>
      <c r="N37" s="196">
        <f t="shared" si="14"/>
        <v>0.86973762583723746</v>
      </c>
      <c r="O37" s="197">
        <f t="shared" si="15"/>
        <v>3.189993922162925</v>
      </c>
      <c r="P37" s="196">
        <f t="shared" si="16"/>
        <v>0.83931902188120866</v>
      </c>
      <c r="Q37" s="121">
        <f t="shared" si="17"/>
        <v>2.7524637805907868</v>
      </c>
      <c r="R37" s="95"/>
    </row>
    <row r="38" spans="10:18" ht="16" thickBot="1" x14ac:dyDescent="0.4">
      <c r="J38" s="95"/>
      <c r="K38" s="109" t="s">
        <v>52</v>
      </c>
      <c r="L38" s="198">
        <f t="shared" si="12"/>
        <v>1.0739034428343893E-2</v>
      </c>
      <c r="M38" s="199">
        <f t="shared" si="13"/>
        <v>5.1352418577855505E-3</v>
      </c>
      <c r="N38" s="199">
        <f t="shared" si="14"/>
        <v>1.4512781774876474E-2</v>
      </c>
      <c r="O38" s="199">
        <f t="shared" si="15"/>
        <v>5.3229484709215728E-2</v>
      </c>
      <c r="P38" s="199">
        <f t="shared" si="16"/>
        <v>1.4005205066687867E-2</v>
      </c>
      <c r="Q38" s="200">
        <f t="shared" si="17"/>
        <v>4.5928685852256131E-2</v>
      </c>
      <c r="R38" s="95"/>
    </row>
    <row r="39" spans="10:18" ht="15" thickTop="1" x14ac:dyDescent="0.35">
      <c r="J39" s="95"/>
      <c r="K39" s="95"/>
      <c r="L39" s="95"/>
      <c r="M39" s="95"/>
      <c r="N39" s="95"/>
      <c r="O39" s="95"/>
      <c r="P39" s="95"/>
      <c r="Q39" s="165"/>
      <c r="R39" s="95"/>
    </row>
    <row r="40" spans="10:18" x14ac:dyDescent="0.35">
      <c r="J40" s="95"/>
      <c r="K40" s="95"/>
      <c r="L40" s="95"/>
      <c r="M40" s="95"/>
      <c r="N40" s="95"/>
      <c r="O40" s="95"/>
      <c r="P40" s="95"/>
      <c r="Q40" s="165"/>
      <c r="R40" s="95"/>
    </row>
    <row r="41" spans="10:18" ht="15.5" x14ac:dyDescent="0.35">
      <c r="K41" s="152"/>
      <c r="L41" s="16"/>
    </row>
    <row r="42" spans="10:18" x14ac:dyDescent="0.35">
      <c r="K42" s="16"/>
    </row>
  </sheetData>
  <mergeCells count="2">
    <mergeCell ref="L21:Q21"/>
    <mergeCell ref="L31:Q3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7" sqref="B17"/>
    </sheetView>
  </sheetViews>
  <sheetFormatPr baseColWidth="10" defaultRowHeight="14.5" x14ac:dyDescent="0.35"/>
  <cols>
    <col min="1" max="1" width="25.6328125" customWidth="1"/>
    <col min="2" max="2" width="28.453125" customWidth="1"/>
    <col min="3" max="3" width="24.1796875" customWidth="1"/>
    <col min="4" max="5" width="25.08984375" customWidth="1"/>
    <col min="6" max="6" width="30.453125" customWidth="1"/>
    <col min="7" max="7" width="26.08984375" customWidth="1"/>
    <col min="8" max="8" width="28.7265625" customWidth="1"/>
    <col min="9" max="9" width="2.26953125" customWidth="1"/>
    <col min="10" max="10" width="24.90625" customWidth="1"/>
    <col min="11" max="11" width="19.6328125" customWidth="1"/>
  </cols>
  <sheetData>
    <row r="1" spans="1:11" s="20" customFormat="1" ht="43.5" x14ac:dyDescent="0.35">
      <c r="A1" s="31" t="s">
        <v>11</v>
      </c>
      <c r="B1" s="32" t="s">
        <v>55</v>
      </c>
      <c r="C1" s="32" t="s">
        <v>17</v>
      </c>
      <c r="D1" s="62" t="s">
        <v>32</v>
      </c>
      <c r="E1" s="31" t="s">
        <v>11</v>
      </c>
      <c r="F1" s="64" t="s">
        <v>63</v>
      </c>
      <c r="G1" s="64" t="s">
        <v>64</v>
      </c>
      <c r="H1" s="65" t="s">
        <v>65</v>
      </c>
      <c r="I1" s="58"/>
      <c r="J1" s="58"/>
      <c r="K1" s="59"/>
    </row>
    <row r="2" spans="1:11" x14ac:dyDescent="0.35">
      <c r="A2" s="34" t="s">
        <v>12</v>
      </c>
      <c r="B2" s="29">
        <v>6</v>
      </c>
      <c r="C2" s="30">
        <f>SUM('2021 Métro INSEE'!E7:E21)</f>
        <v>11435565</v>
      </c>
      <c r="D2" s="63">
        <f>100*B2/C2</f>
        <v>5.2467892928770899E-5</v>
      </c>
      <c r="E2" s="34" t="s">
        <v>12</v>
      </c>
      <c r="F2" s="66">
        <v>5</v>
      </c>
      <c r="G2" s="66">
        <v>5</v>
      </c>
      <c r="H2" s="67">
        <f>100*G2/F2</f>
        <v>100</v>
      </c>
      <c r="I2" s="61"/>
      <c r="J2" s="61"/>
      <c r="K2" s="61"/>
    </row>
    <row r="3" spans="1:11" x14ac:dyDescent="0.35">
      <c r="A3" s="34" t="s">
        <v>13</v>
      </c>
      <c r="B3" s="29">
        <v>608</v>
      </c>
      <c r="C3" s="30">
        <f>SUM('2021 Métro INSEE'!E22:E51)</f>
        <v>23316862</v>
      </c>
      <c r="D3" s="63">
        <f t="shared" ref="D3:D5" si="0">100*B3/C3</f>
        <v>2.6075549960367737E-3</v>
      </c>
      <c r="E3" s="34" t="s">
        <v>13</v>
      </c>
      <c r="F3" s="66">
        <v>318</v>
      </c>
      <c r="G3" s="66">
        <v>214</v>
      </c>
      <c r="H3" s="68">
        <f t="shared" ref="H3:H8" si="1">100*G3/F3</f>
        <v>67.295597484276726</v>
      </c>
      <c r="I3" s="61"/>
      <c r="J3" s="61"/>
      <c r="K3" s="61"/>
    </row>
    <row r="4" spans="1:11" x14ac:dyDescent="0.35">
      <c r="A4" s="34" t="s">
        <v>14</v>
      </c>
      <c r="B4" s="29">
        <v>6803</v>
      </c>
      <c r="C4" s="30">
        <f>SUM('2021 Métro INSEE'!E52:E71)</f>
        <v>16822891</v>
      </c>
      <c r="D4" s="63">
        <f t="shared" si="0"/>
        <v>4.0438947146480352E-2</v>
      </c>
      <c r="E4" s="34" t="s">
        <v>14</v>
      </c>
      <c r="F4" s="66">
        <v>3526</v>
      </c>
      <c r="G4" s="66">
        <v>2472</v>
      </c>
      <c r="H4" s="68">
        <f t="shared" si="1"/>
        <v>70.107770845150313</v>
      </c>
      <c r="I4" s="61"/>
      <c r="J4" s="61"/>
      <c r="K4" s="61"/>
    </row>
    <row r="5" spans="1:11" x14ac:dyDescent="0.35">
      <c r="A5" s="34" t="s">
        <v>15</v>
      </c>
      <c r="B5" s="29">
        <v>14241</v>
      </c>
      <c r="C5" s="30">
        <f>SUM('2021 Métro INSEE'!E72:E81)</f>
        <v>7379575</v>
      </c>
      <c r="D5" s="63">
        <f t="shared" si="0"/>
        <v>0.19297859294065037</v>
      </c>
      <c r="E5" s="34" t="s">
        <v>15</v>
      </c>
      <c r="F5" s="66">
        <v>7602</v>
      </c>
      <c r="G5" s="66">
        <v>5222</v>
      </c>
      <c r="H5" s="68">
        <f t="shared" si="1"/>
        <v>68.692449355432785</v>
      </c>
      <c r="I5" s="61"/>
      <c r="J5" s="61"/>
      <c r="K5" s="61"/>
    </row>
    <row r="6" spans="1:11" x14ac:dyDescent="0.35">
      <c r="A6" s="34" t="s">
        <v>16</v>
      </c>
      <c r="B6" s="29">
        <v>60423</v>
      </c>
      <c r="C6" s="30">
        <f>SUM('2021 Métro INSEE'!E82:E112)</f>
        <v>6280950</v>
      </c>
      <c r="D6" s="63">
        <f>100*(B6+B7)/C6</f>
        <v>1.3777056018595912</v>
      </c>
      <c r="E6" s="34" t="s">
        <v>16</v>
      </c>
      <c r="F6" s="66">
        <v>37225</v>
      </c>
      <c r="G6" s="66">
        <v>23642</v>
      </c>
      <c r="H6" s="68">
        <f t="shared" si="1"/>
        <v>63.511081262592342</v>
      </c>
      <c r="I6" s="61"/>
      <c r="J6" s="61"/>
      <c r="K6" s="61"/>
    </row>
    <row r="7" spans="1:11" s="20" customFormat="1" ht="29" x14ac:dyDescent="0.35">
      <c r="A7" s="36" t="s">
        <v>34</v>
      </c>
      <c r="B7" s="28">
        <v>26110</v>
      </c>
      <c r="C7" s="28"/>
      <c r="D7" s="37"/>
      <c r="E7" s="45" t="s">
        <v>53</v>
      </c>
      <c r="F7" s="57">
        <f>SUM(F2:F4)</f>
        <v>3849</v>
      </c>
      <c r="G7" s="57">
        <f>SUM(G2:G4)</f>
        <v>2691</v>
      </c>
      <c r="H7" s="68">
        <f t="shared" si="1"/>
        <v>69.914263445050665</v>
      </c>
      <c r="I7" s="57"/>
      <c r="J7" s="57"/>
      <c r="K7" s="57"/>
    </row>
    <row r="8" spans="1:11" x14ac:dyDescent="0.35">
      <c r="A8" s="38"/>
      <c r="B8" s="29"/>
      <c r="C8" s="29"/>
      <c r="D8" s="39"/>
      <c r="E8" s="71" t="s">
        <v>66</v>
      </c>
      <c r="F8" s="60">
        <f>SUM(F5:F6)</f>
        <v>44827</v>
      </c>
      <c r="G8" s="60">
        <f>SUM(G5:G6)</f>
        <v>28864</v>
      </c>
      <c r="H8" s="68">
        <f t="shared" si="1"/>
        <v>64.389765096928187</v>
      </c>
      <c r="I8" s="60"/>
      <c r="J8" s="60"/>
      <c r="K8" s="60"/>
    </row>
    <row r="9" spans="1:11" s="20" customFormat="1" ht="38.25" customHeight="1" thickBot="1" x14ac:dyDescent="0.4">
      <c r="A9" s="40" t="s">
        <v>31</v>
      </c>
      <c r="B9" s="41">
        <f>SUM(B2:B7)</f>
        <v>108191</v>
      </c>
      <c r="C9" s="42"/>
      <c r="D9" s="43"/>
      <c r="E9" s="45"/>
      <c r="F9" s="57"/>
      <c r="G9" s="57"/>
      <c r="H9" s="57"/>
      <c r="I9" s="57"/>
      <c r="J9" s="57"/>
      <c r="K9" s="57"/>
    </row>
    <row r="10" spans="1:11" x14ac:dyDescent="0.35">
      <c r="A10" s="17"/>
      <c r="C10" s="16"/>
      <c r="D10" s="17"/>
      <c r="E10" s="17"/>
    </row>
    <row r="11" spans="1:11" x14ac:dyDescent="0.35">
      <c r="A11" s="17"/>
      <c r="C11" s="16"/>
      <c r="D11" s="17"/>
      <c r="E11" s="17"/>
    </row>
    <row r="12" spans="1:11" x14ac:dyDescent="0.35">
      <c r="A12" s="17"/>
      <c r="C12" s="16"/>
      <c r="D12" s="17"/>
      <c r="E12" s="17"/>
    </row>
    <row r="13" spans="1:11" x14ac:dyDescent="0.35">
      <c r="A13" s="17"/>
      <c r="C13" s="16"/>
      <c r="D13" s="17"/>
      <c r="E13" s="17"/>
    </row>
    <row r="14" spans="1:11" x14ac:dyDescent="0.35">
      <c r="A14" s="17" t="s">
        <v>54</v>
      </c>
      <c r="C14" s="16"/>
      <c r="D14" s="17"/>
      <c r="E14" s="17"/>
    </row>
    <row r="15" spans="1:11" x14ac:dyDescent="0.35">
      <c r="A15" t="s">
        <v>53</v>
      </c>
      <c r="B15">
        <f>SUM(B2:B4)</f>
        <v>7417</v>
      </c>
      <c r="C15" s="16">
        <f>SUM(C2:C4)</f>
        <v>51575318</v>
      </c>
      <c r="D15" s="35">
        <f>100*B15/C15</f>
        <v>1.4380909876309439E-2</v>
      </c>
      <c r="E15" s="70"/>
    </row>
    <row r="16" spans="1:11" x14ac:dyDescent="0.35">
      <c r="A16" t="s">
        <v>52</v>
      </c>
      <c r="B16">
        <f>SUM(B5:B7)</f>
        <v>100774</v>
      </c>
      <c r="C16" s="16">
        <f>SUM(C5:C6)</f>
        <v>13660525</v>
      </c>
      <c r="D16" s="35">
        <f>100*B16/C16</f>
        <v>0.73770224790042838</v>
      </c>
      <c r="E16" s="70"/>
    </row>
    <row r="17" spans="1:5" x14ac:dyDescent="0.35">
      <c r="A17" s="19"/>
      <c r="B17" s="20"/>
      <c r="C17" s="20"/>
      <c r="D17" s="19"/>
      <c r="E17" s="19"/>
    </row>
    <row r="18" spans="1:5" x14ac:dyDescent="0.35">
      <c r="A18" s="17"/>
      <c r="C18" s="16"/>
      <c r="D18" s="17"/>
      <c r="E18" s="17"/>
    </row>
    <row r="19" spans="1:5" x14ac:dyDescent="0.35">
      <c r="A19" s="17"/>
      <c r="C19" s="16"/>
      <c r="D19" s="17"/>
      <c r="E19" s="17"/>
    </row>
    <row r="20" spans="1:5" x14ac:dyDescent="0.35">
      <c r="A20" s="17"/>
      <c r="C20" s="16"/>
      <c r="D20" s="17"/>
      <c r="E20" s="17"/>
    </row>
    <row r="21" spans="1:5" x14ac:dyDescent="0.35">
      <c r="A21" s="17"/>
      <c r="C21" s="16"/>
      <c r="D21" s="17"/>
      <c r="E21" s="17"/>
    </row>
    <row r="22" spans="1:5" x14ac:dyDescent="0.35">
      <c r="A22" s="17"/>
      <c r="C22" s="16"/>
      <c r="D22" s="17"/>
      <c r="E22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I1" workbookViewId="0">
      <selection activeCell="N22" sqref="N22"/>
    </sheetView>
  </sheetViews>
  <sheetFormatPr baseColWidth="10" defaultRowHeight="14.5" x14ac:dyDescent="0.35"/>
  <cols>
    <col min="1" max="1" width="14.54296875" customWidth="1"/>
    <col min="2" max="2" width="40.81640625" customWidth="1"/>
    <col min="3" max="3" width="16.90625" customWidth="1"/>
    <col min="4" max="4" width="36.453125" customWidth="1"/>
    <col min="5" max="5" width="29" customWidth="1"/>
    <col min="6" max="6" width="37.81640625" customWidth="1"/>
    <col min="7" max="7" width="24.7265625" customWidth="1"/>
    <col min="8" max="8" width="23.90625" customWidth="1"/>
    <col min="9" max="9" width="23.6328125" customWidth="1"/>
    <col min="10" max="10" width="27.81640625" customWidth="1"/>
    <col min="11" max="11" width="31.453125" customWidth="1"/>
  </cols>
  <sheetData>
    <row r="1" spans="1:12" x14ac:dyDescent="0.35">
      <c r="A1" t="s">
        <v>18</v>
      </c>
    </row>
    <row r="3" spans="1:12" x14ac:dyDescent="0.35">
      <c r="A3" t="s">
        <v>19</v>
      </c>
      <c r="B3" t="s">
        <v>39</v>
      </c>
      <c r="C3" t="s">
        <v>40</v>
      </c>
      <c r="D3" t="s">
        <v>23</v>
      </c>
      <c r="E3" t="s">
        <v>41</v>
      </c>
      <c r="F3" s="17" t="s">
        <v>42</v>
      </c>
    </row>
    <row r="4" spans="1:12" x14ac:dyDescent="0.35">
      <c r="A4" t="s">
        <v>20</v>
      </c>
      <c r="B4">
        <v>17967505</v>
      </c>
      <c r="C4">
        <v>633</v>
      </c>
      <c r="D4">
        <f>632+326+124</f>
        <v>1082</v>
      </c>
      <c r="E4">
        <f>100*C4/B4</f>
        <v>3.5230267084940285E-3</v>
      </c>
      <c r="F4" s="17">
        <f>100*D4/B4</f>
        <v>6.0219824622283393E-3</v>
      </c>
      <c r="G4" s="17" t="s">
        <v>20</v>
      </c>
    </row>
    <row r="5" spans="1:12" x14ac:dyDescent="0.35">
      <c r="A5" t="s">
        <v>21</v>
      </c>
      <c r="B5">
        <v>2164282</v>
      </c>
      <c r="C5">
        <v>31</v>
      </c>
      <c r="D5">
        <f>31+30+17</f>
        <v>78</v>
      </c>
      <c r="E5">
        <f>100*C5/B5</f>
        <v>1.4323456924744558E-3</v>
      </c>
      <c r="F5" s="17">
        <f>100*D5/B5</f>
        <v>3.6039665810647598E-3</v>
      </c>
      <c r="G5" s="17" t="s">
        <v>21</v>
      </c>
    </row>
    <row r="6" spans="1:12" x14ac:dyDescent="0.35">
      <c r="A6" t="s">
        <v>22</v>
      </c>
      <c r="B6">
        <v>4181542</v>
      </c>
      <c r="C6">
        <v>131</v>
      </c>
      <c r="D6">
        <f>131+179+93</f>
        <v>403</v>
      </c>
      <c r="E6">
        <f t="shared" ref="E6:E7" si="0">100*C6/B6</f>
        <v>3.1328155976909954E-3</v>
      </c>
      <c r="F6" s="17">
        <f t="shared" ref="F6:F7" si="1">100*D6/B6</f>
        <v>9.6375930219043601E-3</v>
      </c>
      <c r="G6" s="17" t="s">
        <v>22</v>
      </c>
    </row>
    <row r="7" spans="1:12" x14ac:dyDescent="0.35">
      <c r="A7" t="s">
        <v>48</v>
      </c>
      <c r="B7">
        <v>184126</v>
      </c>
      <c r="C7">
        <v>1</v>
      </c>
      <c r="D7">
        <f>1</f>
        <v>1</v>
      </c>
      <c r="E7">
        <f t="shared" si="0"/>
        <v>5.4310635108566956E-4</v>
      </c>
      <c r="F7" s="17">
        <f t="shared" si="1"/>
        <v>5.4310635108566956E-4</v>
      </c>
      <c r="G7" s="17" t="s">
        <v>47</v>
      </c>
    </row>
    <row r="8" spans="1:12" x14ac:dyDescent="0.35">
      <c r="E8" s="17"/>
      <c r="F8" s="17"/>
    </row>
    <row r="9" spans="1:12" x14ac:dyDescent="0.35">
      <c r="E9" s="18"/>
      <c r="F9" s="18"/>
    </row>
    <row r="10" spans="1:12" x14ac:dyDescent="0.35">
      <c r="E10" s="18"/>
      <c r="F10" s="18"/>
    </row>
    <row r="11" spans="1:12" x14ac:dyDescent="0.35">
      <c r="B11" s="17" t="s">
        <v>87</v>
      </c>
      <c r="E11" s="17"/>
      <c r="F11" s="17"/>
    </row>
    <row r="12" spans="1:12" x14ac:dyDescent="0.35">
      <c r="B12" s="44" t="s">
        <v>90</v>
      </c>
      <c r="C12" t="s">
        <v>91</v>
      </c>
      <c r="D12" t="s">
        <v>89</v>
      </c>
      <c r="E12" s="17" t="s">
        <v>47</v>
      </c>
      <c r="F12" s="17" t="s">
        <v>83</v>
      </c>
      <c r="G12" t="s">
        <v>84</v>
      </c>
      <c r="H12" t="s">
        <v>85</v>
      </c>
      <c r="I12" s="156" t="s">
        <v>95</v>
      </c>
      <c r="J12" s="156" t="s">
        <v>96</v>
      </c>
      <c r="K12" s="156" t="s">
        <v>97</v>
      </c>
    </row>
    <row r="13" spans="1:12" x14ac:dyDescent="0.35">
      <c r="A13" t="s">
        <v>43</v>
      </c>
      <c r="B13">
        <v>5242019</v>
      </c>
      <c r="C13">
        <v>777648</v>
      </c>
      <c r="D13">
        <v>388899</v>
      </c>
      <c r="E13" s="17">
        <v>6371</v>
      </c>
      <c r="F13" s="17">
        <v>1115</v>
      </c>
      <c r="G13">
        <v>194</v>
      </c>
      <c r="H13">
        <v>1770</v>
      </c>
      <c r="I13" s="157">
        <f>100*F13/B13</f>
        <v>2.1270430343728247E-2</v>
      </c>
      <c r="J13" s="157">
        <f t="shared" ref="J13:K17" si="2">100*G13/C13</f>
        <v>2.4947019731292309E-2</v>
      </c>
      <c r="K13" s="157">
        <f t="shared" si="2"/>
        <v>0.45513102373623998</v>
      </c>
      <c r="L13" s="17" t="s">
        <v>43</v>
      </c>
    </row>
    <row r="14" spans="1:12" x14ac:dyDescent="0.35">
      <c r="A14" t="s">
        <v>44</v>
      </c>
      <c r="B14">
        <v>4848942</v>
      </c>
      <c r="C14">
        <v>551993</v>
      </c>
      <c r="D14">
        <v>2124358</v>
      </c>
      <c r="E14">
        <v>105201</v>
      </c>
      <c r="F14">
        <v>1454</v>
      </c>
      <c r="G14">
        <v>133</v>
      </c>
      <c r="H14">
        <v>1303</v>
      </c>
      <c r="I14" s="157">
        <f t="shared" ref="I14:I20" si="3">100*F14/B14</f>
        <v>2.9985922702313206E-2</v>
      </c>
      <c r="J14" s="157">
        <f t="shared" si="2"/>
        <v>2.4094508444853467E-2</v>
      </c>
      <c r="K14" s="157">
        <f t="shared" si="2"/>
        <v>6.1336177800540209E-2</v>
      </c>
      <c r="L14" s="17" t="s">
        <v>44</v>
      </c>
    </row>
    <row r="15" spans="1:12" x14ac:dyDescent="0.35">
      <c r="A15" t="s">
        <v>15</v>
      </c>
      <c r="B15">
        <v>3665633</v>
      </c>
      <c r="C15">
        <v>418672</v>
      </c>
      <c r="D15">
        <v>1645053</v>
      </c>
      <c r="E15">
        <v>52524</v>
      </c>
      <c r="F15">
        <v>965</v>
      </c>
      <c r="G15">
        <v>134</v>
      </c>
      <c r="H15">
        <v>752</v>
      </c>
      <c r="I15" s="157">
        <f t="shared" si="3"/>
        <v>2.6325603245060267E-2</v>
      </c>
      <c r="J15" s="157">
        <f t="shared" si="2"/>
        <v>3.2005961707494174E-2</v>
      </c>
      <c r="K15" s="157">
        <f t="shared" si="2"/>
        <v>4.5712812900253065E-2</v>
      </c>
      <c r="L15" s="17" t="s">
        <v>15</v>
      </c>
    </row>
    <row r="16" spans="1:12" x14ac:dyDescent="0.35">
      <c r="A16" t="s">
        <v>45</v>
      </c>
      <c r="B16">
        <v>2796580</v>
      </c>
      <c r="C16">
        <v>285968</v>
      </c>
      <c r="D16">
        <v>268184</v>
      </c>
      <c r="E16" s="17">
        <v>12290</v>
      </c>
      <c r="F16" s="17">
        <v>1364</v>
      </c>
      <c r="G16">
        <v>140</v>
      </c>
      <c r="H16">
        <v>136</v>
      </c>
      <c r="I16" s="157">
        <f t="shared" si="3"/>
        <v>4.8773859499817634E-2</v>
      </c>
      <c r="J16" s="157">
        <f t="shared" si="2"/>
        <v>4.8956526604375314E-2</v>
      </c>
      <c r="K16" s="157">
        <f t="shared" si="2"/>
        <v>5.0711451839035887E-2</v>
      </c>
      <c r="L16" s="17" t="s">
        <v>45</v>
      </c>
    </row>
    <row r="17" spans="1:12" x14ac:dyDescent="0.35">
      <c r="A17" t="s">
        <v>46</v>
      </c>
      <c r="B17">
        <v>1449276</v>
      </c>
      <c r="C17">
        <v>129603</v>
      </c>
      <c r="D17">
        <v>119284</v>
      </c>
      <c r="E17" s="17">
        <v>7740</v>
      </c>
      <c r="F17" s="17">
        <v>1206</v>
      </c>
      <c r="G17">
        <v>57</v>
      </c>
      <c r="H17">
        <v>70</v>
      </c>
      <c r="I17" s="157">
        <f t="shared" si="3"/>
        <v>8.3213963385856113E-2</v>
      </c>
      <c r="J17" s="157">
        <f t="shared" si="2"/>
        <v>4.398046341519872E-2</v>
      </c>
      <c r="K17" s="157">
        <f t="shared" si="2"/>
        <v>5.8683478085912615E-2</v>
      </c>
      <c r="L17" s="17" t="s">
        <v>46</v>
      </c>
    </row>
    <row r="18" spans="1:12" x14ac:dyDescent="0.35">
      <c r="I18" s="157"/>
      <c r="J18" s="157"/>
      <c r="K18" s="157"/>
      <c r="L18" s="17"/>
    </row>
    <row r="19" spans="1:12" x14ac:dyDescent="0.35">
      <c r="A19" t="s">
        <v>86</v>
      </c>
      <c r="B19">
        <f>SUM(B13:B14)</f>
        <v>10090961</v>
      </c>
      <c r="C19">
        <f t="shared" ref="C19:H19" si="4">SUM(C13:C14)</f>
        <v>1329641</v>
      </c>
      <c r="D19">
        <f t="shared" si="4"/>
        <v>2513257</v>
      </c>
      <c r="E19">
        <f t="shared" si="4"/>
        <v>111572</v>
      </c>
      <c r="F19">
        <f t="shared" si="4"/>
        <v>2569</v>
      </c>
      <c r="G19">
        <f t="shared" si="4"/>
        <v>327</v>
      </c>
      <c r="H19">
        <f t="shared" si="4"/>
        <v>3073</v>
      </c>
      <c r="I19" s="157">
        <f t="shared" si="3"/>
        <v>2.5458427596737318E-2</v>
      </c>
      <c r="J19" s="157">
        <f t="shared" ref="J19:J20" si="5">100*G19/C19</f>
        <v>2.4593104454510652E-2</v>
      </c>
      <c r="K19" s="157">
        <f t="shared" ref="K19:K20" si="6">100*H19/D19</f>
        <v>0.12227161806373164</v>
      </c>
      <c r="L19" s="17" t="s">
        <v>86</v>
      </c>
    </row>
    <row r="20" spans="1:12" x14ac:dyDescent="0.35">
      <c r="A20" t="s">
        <v>52</v>
      </c>
      <c r="B20">
        <f>SUM(B15:B17)</f>
        <v>7911489</v>
      </c>
      <c r="C20">
        <f t="shared" ref="C20:H20" si="7">SUM(C15:C17)</f>
        <v>834243</v>
      </c>
      <c r="D20">
        <f t="shared" si="7"/>
        <v>2032521</v>
      </c>
      <c r="E20">
        <f t="shared" si="7"/>
        <v>72554</v>
      </c>
      <c r="F20">
        <f t="shared" si="7"/>
        <v>3535</v>
      </c>
      <c r="G20">
        <f t="shared" si="7"/>
        <v>331</v>
      </c>
      <c r="H20">
        <f t="shared" si="7"/>
        <v>958</v>
      </c>
      <c r="I20" s="157">
        <f t="shared" si="3"/>
        <v>4.4681854452429878E-2</v>
      </c>
      <c r="J20" s="157">
        <f t="shared" si="5"/>
        <v>3.9676688926367977E-2</v>
      </c>
      <c r="K20" s="157">
        <f t="shared" si="6"/>
        <v>4.7133584351649993E-2</v>
      </c>
      <c r="L20" s="17" t="s">
        <v>52</v>
      </c>
    </row>
    <row r="21" spans="1:12" x14ac:dyDescent="0.35">
      <c r="I21" s="1"/>
      <c r="J21" s="1"/>
      <c r="K21" s="1"/>
    </row>
    <row r="22" spans="1:12" x14ac:dyDescent="0.35">
      <c r="I22" s="1"/>
      <c r="J22" s="1"/>
      <c r="K22" s="1"/>
    </row>
    <row r="23" spans="1:12" x14ac:dyDescent="0.35">
      <c r="B23" s="17" t="s">
        <v>88</v>
      </c>
      <c r="E23" s="17"/>
      <c r="F23" s="17"/>
      <c r="I23" s="156"/>
      <c r="J23" s="156"/>
      <c r="K23" s="156"/>
    </row>
    <row r="24" spans="1:12" x14ac:dyDescent="0.35">
      <c r="B24" s="44" t="s">
        <v>92</v>
      </c>
      <c r="C24" t="s">
        <v>93</v>
      </c>
      <c r="D24" t="s">
        <v>94</v>
      </c>
      <c r="E24" s="17" t="s">
        <v>47</v>
      </c>
      <c r="F24" s="17" t="s">
        <v>83</v>
      </c>
      <c r="G24" t="s">
        <v>84</v>
      </c>
      <c r="H24" t="s">
        <v>85</v>
      </c>
      <c r="I24" s="156" t="s">
        <v>99</v>
      </c>
      <c r="J24" s="156" t="s">
        <v>100</v>
      </c>
      <c r="K24" s="156" t="s">
        <v>98</v>
      </c>
    </row>
    <row r="25" spans="1:12" x14ac:dyDescent="0.35">
      <c r="A25" t="s">
        <v>43</v>
      </c>
      <c r="B25">
        <v>1160065</v>
      </c>
      <c r="C25">
        <v>174909</v>
      </c>
      <c r="D25">
        <v>388899</v>
      </c>
      <c r="F25" s="17">
        <v>1115</v>
      </c>
      <c r="G25">
        <v>194</v>
      </c>
      <c r="H25">
        <v>1770</v>
      </c>
      <c r="I25" s="157">
        <f>100*F25/(B13+B25)</f>
        <v>1.7416203848621793E-2</v>
      </c>
      <c r="J25" s="157">
        <f>100*G25/(C13+C25)</f>
        <v>2.0366235301404537E-2</v>
      </c>
      <c r="K25" s="157">
        <f>K13</f>
        <v>0.45513102373623998</v>
      </c>
      <c r="L25" s="17" t="s">
        <v>43</v>
      </c>
    </row>
    <row r="26" spans="1:12" x14ac:dyDescent="0.35">
      <c r="A26" t="s">
        <v>44</v>
      </c>
      <c r="B26">
        <v>1624783</v>
      </c>
      <c r="C26">
        <v>174464</v>
      </c>
      <c r="D26">
        <v>2124358</v>
      </c>
      <c r="F26">
        <v>1454</v>
      </c>
      <c r="G26">
        <v>133</v>
      </c>
      <c r="H26">
        <v>1303</v>
      </c>
      <c r="I26" s="157">
        <f t="shared" ref="I26:I29" si="8">100*F26/(B14+B26)</f>
        <v>2.2460021085232998E-2</v>
      </c>
      <c r="J26" s="157">
        <f t="shared" ref="J26:J29" si="9">100*G26/(C14+C26)</f>
        <v>1.8308034749475881E-2</v>
      </c>
      <c r="K26" s="157">
        <f t="shared" ref="K26:K29" si="10">K14</f>
        <v>6.1336177800540209E-2</v>
      </c>
      <c r="L26" s="17" t="s">
        <v>44</v>
      </c>
    </row>
    <row r="27" spans="1:12" x14ac:dyDescent="0.35">
      <c r="A27" t="s">
        <v>15</v>
      </c>
      <c r="B27">
        <v>2243887</v>
      </c>
      <c r="C27">
        <v>284347</v>
      </c>
      <c r="D27">
        <v>1645053</v>
      </c>
      <c r="F27">
        <v>965</v>
      </c>
      <c r="G27">
        <v>134</v>
      </c>
      <c r="H27">
        <v>752</v>
      </c>
      <c r="I27" s="157">
        <f t="shared" si="8"/>
        <v>1.632958345178627E-2</v>
      </c>
      <c r="J27" s="157">
        <f t="shared" si="9"/>
        <v>1.906065127685027E-2</v>
      </c>
      <c r="K27" s="157">
        <f t="shared" si="10"/>
        <v>4.5712812900253065E-2</v>
      </c>
      <c r="L27" s="17" t="s">
        <v>15</v>
      </c>
    </row>
    <row r="28" spans="1:12" x14ac:dyDescent="0.35">
      <c r="A28" t="s">
        <v>45</v>
      </c>
      <c r="B28">
        <v>2418678</v>
      </c>
      <c r="C28">
        <v>250546</v>
      </c>
      <c r="D28">
        <v>268184</v>
      </c>
      <c r="F28" s="17">
        <v>1364</v>
      </c>
      <c r="G28">
        <v>140</v>
      </c>
      <c r="H28">
        <v>136</v>
      </c>
      <c r="I28" s="157">
        <f t="shared" si="8"/>
        <v>2.615402727918734E-2</v>
      </c>
      <c r="J28" s="157">
        <f t="shared" si="9"/>
        <v>2.6094379643401663E-2</v>
      </c>
      <c r="K28" s="157">
        <f t="shared" si="10"/>
        <v>5.0711451839035887E-2</v>
      </c>
      <c r="L28" s="17" t="s">
        <v>45</v>
      </c>
    </row>
    <row r="29" spans="1:12" x14ac:dyDescent="0.35">
      <c r="A29" t="s">
        <v>46</v>
      </c>
      <c r="B29">
        <v>1244418</v>
      </c>
      <c r="C29">
        <v>111900</v>
      </c>
      <c r="D29">
        <v>119284</v>
      </c>
      <c r="F29" s="17">
        <v>1206</v>
      </c>
      <c r="G29">
        <v>57</v>
      </c>
      <c r="H29">
        <v>70</v>
      </c>
      <c r="I29" s="157">
        <f t="shared" si="8"/>
        <v>4.4771232367150832E-2</v>
      </c>
      <c r="J29" s="157">
        <f t="shared" si="9"/>
        <v>2.3602191277126993E-2</v>
      </c>
      <c r="K29" s="157">
        <f t="shared" si="10"/>
        <v>5.8683478085912615E-2</v>
      </c>
      <c r="L29" s="17" t="s">
        <v>46</v>
      </c>
    </row>
    <row r="30" spans="1:12" x14ac:dyDescent="0.35">
      <c r="I30" s="157"/>
      <c r="J30" s="157"/>
      <c r="K30" s="157"/>
      <c r="L30" s="17"/>
    </row>
    <row r="31" spans="1:12" x14ac:dyDescent="0.35">
      <c r="A31" t="s">
        <v>86</v>
      </c>
      <c r="B31">
        <f>SUM(B25:B26)</f>
        <v>2784848</v>
      </c>
      <c r="C31">
        <f t="shared" ref="C31" si="11">SUM(C25:C26)</f>
        <v>349373</v>
      </c>
      <c r="F31">
        <f t="shared" ref="F31:H31" si="12">SUM(F25:F26)</f>
        <v>2569</v>
      </c>
      <c r="G31">
        <f t="shared" si="12"/>
        <v>327</v>
      </c>
      <c r="H31">
        <f t="shared" si="12"/>
        <v>3073</v>
      </c>
      <c r="I31" s="157">
        <f t="shared" ref="I31:I32" si="13">100*F31/(B19+B31)</f>
        <v>1.9952144366229725E-2</v>
      </c>
      <c r="J31" s="157">
        <f t="shared" ref="J31:J32" si="14">100*G31/(C19+C31)</f>
        <v>1.9475716104809131E-2</v>
      </c>
      <c r="K31" s="157">
        <f t="shared" ref="K31:K32" si="15">K19</f>
        <v>0.12227161806373164</v>
      </c>
      <c r="L31" s="17" t="s">
        <v>86</v>
      </c>
    </row>
    <row r="32" spans="1:12" x14ac:dyDescent="0.35">
      <c r="A32" t="s">
        <v>52</v>
      </c>
      <c r="B32">
        <f>SUM(B27:B29)</f>
        <v>5906983</v>
      </c>
      <c r="C32">
        <f t="shared" ref="C32" si="16">SUM(C27:C29)</f>
        <v>646793</v>
      </c>
      <c r="F32">
        <f t="shared" ref="F32:H32" si="17">SUM(F27:F29)</f>
        <v>3535</v>
      </c>
      <c r="G32">
        <f t="shared" si="17"/>
        <v>331</v>
      </c>
      <c r="H32">
        <f t="shared" si="17"/>
        <v>958</v>
      </c>
      <c r="I32" s="157">
        <f t="shared" si="13"/>
        <v>2.5581699626413108E-2</v>
      </c>
      <c r="J32" s="157">
        <f t="shared" si="14"/>
        <v>2.234922041057746E-2</v>
      </c>
      <c r="K32" s="157">
        <f t="shared" si="15"/>
        <v>4.7133584351649993E-2</v>
      </c>
      <c r="L32" s="17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D9" zoomScale="105" zoomScaleNormal="105" workbookViewId="0">
      <selection activeCell="I33" sqref="I33"/>
    </sheetView>
  </sheetViews>
  <sheetFormatPr baseColWidth="10" defaultRowHeight="14.5" x14ac:dyDescent="0.35"/>
  <cols>
    <col min="2" max="2" width="19.36328125" customWidth="1"/>
    <col min="3" max="3" width="21.453125" customWidth="1"/>
    <col min="4" max="4" width="39.81640625" customWidth="1"/>
    <col min="5" max="5" width="29.6328125" customWidth="1"/>
    <col min="6" max="6" width="3.6328125" customWidth="1"/>
    <col min="7" max="7" width="26.81640625" customWidth="1"/>
    <col min="8" max="8" width="22.36328125" customWidth="1"/>
    <col min="9" max="9" width="27.26953125" customWidth="1"/>
    <col min="10" max="10" width="21.453125" customWidth="1"/>
    <col min="11" max="11" width="16.453125" customWidth="1"/>
    <col min="12" max="12" width="15.08984375" customWidth="1"/>
    <col min="13" max="13" width="17.7265625" customWidth="1"/>
    <col min="14" max="14" width="17" customWidth="1"/>
    <col min="15" max="15" width="15.54296875" customWidth="1"/>
    <col min="16" max="16" width="19.1796875" customWidth="1"/>
    <col min="17" max="17" width="19.7265625" customWidth="1"/>
  </cols>
  <sheetData>
    <row r="1" spans="2:11" ht="45" customHeight="1" x14ac:dyDescent="0.35">
      <c r="B1" s="31" t="s">
        <v>11</v>
      </c>
      <c r="C1" s="46" t="s">
        <v>32</v>
      </c>
      <c r="D1" s="33" t="s">
        <v>49</v>
      </c>
      <c r="E1" s="45"/>
      <c r="F1" s="45"/>
      <c r="G1" s="31" t="s">
        <v>19</v>
      </c>
      <c r="H1" s="46" t="s">
        <v>41</v>
      </c>
      <c r="I1" s="46" t="s">
        <v>42</v>
      </c>
      <c r="J1" s="46" t="s">
        <v>50</v>
      </c>
      <c r="K1" s="33" t="s">
        <v>51</v>
      </c>
    </row>
    <row r="2" spans="2:11" x14ac:dyDescent="0.35">
      <c r="B2" s="34" t="s">
        <v>12</v>
      </c>
      <c r="C2" s="29">
        <f>SPF_27mai!D2</f>
        <v>5.2467892928770899E-5</v>
      </c>
      <c r="D2" s="52">
        <f>C2*1000</f>
        <v>5.2467892928770903E-2</v>
      </c>
      <c r="E2" s="72"/>
      <c r="G2" s="34" t="s">
        <v>20</v>
      </c>
      <c r="H2" s="29">
        <f>Deces_vaccins_27mai!E4</f>
        <v>3.5230267084940285E-3</v>
      </c>
      <c r="I2" s="29">
        <f>Deces_vaccins_27mai!F4</f>
        <v>6.0219824622283393E-3</v>
      </c>
      <c r="J2" s="29">
        <f>H2*1000</f>
        <v>3.5230267084940285</v>
      </c>
      <c r="K2" s="39">
        <f>I2*1000</f>
        <v>6.0219824622283395</v>
      </c>
    </row>
    <row r="3" spans="2:11" x14ac:dyDescent="0.35">
      <c r="B3" s="34" t="s">
        <v>13</v>
      </c>
      <c r="C3" s="29">
        <f>SPF_27mai!D3</f>
        <v>2.6075549960367737E-3</v>
      </c>
      <c r="D3" s="53">
        <f t="shared" ref="D3:D6" si="0">C3*1000</f>
        <v>2.6075549960367739</v>
      </c>
      <c r="E3" s="73"/>
      <c r="G3" s="34" t="s">
        <v>21</v>
      </c>
      <c r="H3" s="29">
        <f>Deces_vaccins_27mai!E5</f>
        <v>1.4323456924744558E-3</v>
      </c>
      <c r="I3" s="29">
        <f>Deces_vaccins_27mai!F5</f>
        <v>3.6039665810647598E-3</v>
      </c>
      <c r="J3" s="29">
        <f t="shared" ref="J3:J5" si="1">H3*1000</f>
        <v>1.4323456924744558</v>
      </c>
      <c r="K3" s="39">
        <f t="shared" ref="K3:K5" si="2">I3*1000</f>
        <v>3.6039665810647596</v>
      </c>
    </row>
    <row r="4" spans="2:11" x14ac:dyDescent="0.35">
      <c r="B4" s="34" t="s">
        <v>14</v>
      </c>
      <c r="C4" s="29">
        <f>SPF_27mai!D4</f>
        <v>4.0438947146480352E-2</v>
      </c>
      <c r="D4" s="53">
        <f t="shared" si="0"/>
        <v>40.438947146480352</v>
      </c>
      <c r="E4" s="73"/>
      <c r="G4" s="34" t="s">
        <v>22</v>
      </c>
      <c r="H4" s="29">
        <f>Deces_vaccins_27mai!E6</f>
        <v>3.1328155976909954E-3</v>
      </c>
      <c r="I4" s="29">
        <f>Deces_vaccins_27mai!F6</f>
        <v>9.6375930219043601E-3</v>
      </c>
      <c r="J4" s="29">
        <f t="shared" si="1"/>
        <v>3.1328155976909953</v>
      </c>
      <c r="K4" s="39">
        <f t="shared" si="2"/>
        <v>9.63759302190436</v>
      </c>
    </row>
    <row r="5" spans="2:11" ht="15" thickBot="1" x14ac:dyDescent="0.4">
      <c r="B5" s="34" t="s">
        <v>15</v>
      </c>
      <c r="C5" s="29">
        <f>SPF_27mai!D5</f>
        <v>0.19297859294065037</v>
      </c>
      <c r="D5" s="53">
        <f t="shared" si="0"/>
        <v>192.97859294065037</v>
      </c>
      <c r="E5" s="73"/>
      <c r="G5" s="40" t="s">
        <v>47</v>
      </c>
      <c r="H5" s="41">
        <f>Deces_vaccins_27mai!E7</f>
        <v>5.4310635108566956E-4</v>
      </c>
      <c r="I5" s="41">
        <f>Deces_vaccins_27mai!F7</f>
        <v>5.4310635108566956E-4</v>
      </c>
      <c r="J5" s="41">
        <f t="shared" si="1"/>
        <v>0.54310635108566951</v>
      </c>
      <c r="K5" s="47">
        <f t="shared" si="2"/>
        <v>0.54310635108566951</v>
      </c>
    </row>
    <row r="6" spans="2:11" ht="15" thickBot="1" x14ac:dyDescent="0.4">
      <c r="B6" s="40" t="s">
        <v>16</v>
      </c>
      <c r="C6" s="41">
        <f>SPF_27mai!D6</f>
        <v>1.3777056018595912</v>
      </c>
      <c r="D6" s="54">
        <f t="shared" si="0"/>
        <v>1377.7056018595913</v>
      </c>
      <c r="E6" s="73"/>
    </row>
    <row r="13" spans="2:11" ht="15" thickBot="1" x14ac:dyDescent="0.4"/>
    <row r="14" spans="2:11" x14ac:dyDescent="0.35">
      <c r="B14" s="48" t="s">
        <v>54</v>
      </c>
      <c r="C14" s="49"/>
      <c r="D14" s="50"/>
      <c r="E14" s="69"/>
    </row>
    <row r="15" spans="2:11" x14ac:dyDescent="0.35">
      <c r="B15" s="38" t="s">
        <v>53</v>
      </c>
      <c r="C15" s="29">
        <f>SPF_27mai!D15</f>
        <v>1.4380909876309439E-2</v>
      </c>
      <c r="D15" s="39">
        <f t="shared" ref="D15:D16" si="3">C15*1000</f>
        <v>14.380909876309438</v>
      </c>
      <c r="E15" s="69"/>
    </row>
    <row r="16" spans="2:11" ht="15" thickBot="1" x14ac:dyDescent="0.4">
      <c r="B16" s="51" t="s">
        <v>52</v>
      </c>
      <c r="C16" s="41">
        <f>SPF_27mai!D16</f>
        <v>0.73770224790042838</v>
      </c>
      <c r="D16" s="47">
        <f t="shared" si="3"/>
        <v>737.70224790042835</v>
      </c>
      <c r="E16" s="69"/>
    </row>
    <row r="18" spans="1:18" x14ac:dyDescent="0.35">
      <c r="N18" s="118"/>
    </row>
    <row r="20" spans="1:18" ht="16" thickBot="1" x14ac:dyDescent="0.4">
      <c r="B20" s="55" t="s">
        <v>56</v>
      </c>
      <c r="J20" s="95"/>
      <c r="K20" s="95"/>
      <c r="L20" s="95"/>
      <c r="M20" s="95"/>
      <c r="N20" s="95"/>
      <c r="O20" s="95"/>
      <c r="P20" s="95"/>
      <c r="Q20" s="95"/>
      <c r="R20" s="95"/>
    </row>
    <row r="21" spans="1:18" ht="20.149999999999999" customHeight="1" thickTop="1" thickBot="1" x14ac:dyDescent="0.4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74"/>
      <c r="L21" s="206" t="s">
        <v>69</v>
      </c>
      <c r="M21" s="207"/>
      <c r="N21" s="207"/>
      <c r="O21" s="207"/>
      <c r="P21" s="207"/>
      <c r="Q21" s="208"/>
      <c r="R21" s="95"/>
    </row>
    <row r="22" spans="1:18" ht="47.5" thickTop="1" thickBot="1" x14ac:dyDescent="0.4">
      <c r="A22" s="95"/>
      <c r="B22" s="90" t="s">
        <v>67</v>
      </c>
      <c r="C22" s="85" t="s">
        <v>68</v>
      </c>
      <c r="D22" s="79" t="s">
        <v>72</v>
      </c>
      <c r="E22" s="80" t="s">
        <v>73</v>
      </c>
      <c r="F22" s="95"/>
      <c r="G22" s="100" t="s">
        <v>19</v>
      </c>
      <c r="H22" s="99" t="s">
        <v>74</v>
      </c>
      <c r="I22" s="98" t="s">
        <v>75</v>
      </c>
      <c r="J22" s="95"/>
      <c r="K22" s="111" t="s">
        <v>11</v>
      </c>
      <c r="L22" s="112" t="s">
        <v>57</v>
      </c>
      <c r="M22" s="113" t="s">
        <v>58</v>
      </c>
      <c r="N22" s="113" t="s">
        <v>59</v>
      </c>
      <c r="O22" s="113" t="s">
        <v>60</v>
      </c>
      <c r="P22" s="113" t="s">
        <v>61</v>
      </c>
      <c r="Q22" s="114" t="s">
        <v>62</v>
      </c>
      <c r="R22" s="95"/>
    </row>
    <row r="23" spans="1:18" ht="16" thickTop="1" x14ac:dyDescent="0.35">
      <c r="A23" s="95"/>
      <c r="B23" s="91" t="s">
        <v>12</v>
      </c>
      <c r="C23" s="86">
        <f>D2</f>
        <v>5.2467892928770903E-2</v>
      </c>
      <c r="D23" s="83">
        <f>C23*(100-E23)/100</f>
        <v>0</v>
      </c>
      <c r="E23" s="84">
        <v>100</v>
      </c>
      <c r="F23" s="95"/>
      <c r="G23" s="94" t="s">
        <v>76</v>
      </c>
      <c r="H23" s="101">
        <f>J2</f>
        <v>3.5230267084940285</v>
      </c>
      <c r="I23" s="102">
        <f>K2</f>
        <v>6.0219824622283395</v>
      </c>
      <c r="J23" s="95"/>
      <c r="K23" s="110" t="s">
        <v>12</v>
      </c>
      <c r="L23" s="122">
        <f>$H$23/C23</f>
        <v>67.146334869532524</v>
      </c>
      <c r="M23" s="123">
        <f>$H$24/C23</f>
        <v>27.299470447936081</v>
      </c>
      <c r="N23" s="123">
        <f>$H$25/C23</f>
        <v>59.709194000682039</v>
      </c>
      <c r="O23" s="123">
        <f>$I$23/C23</f>
        <v>114.77461979278704</v>
      </c>
      <c r="P23" s="123">
        <f>$I$24/C23</f>
        <v>68.688990159323041</v>
      </c>
      <c r="Q23" s="124">
        <f>$I$25/C23</f>
        <v>183.68553574255623</v>
      </c>
      <c r="R23" s="95"/>
    </row>
    <row r="24" spans="1:18" ht="15.5" x14ac:dyDescent="0.35">
      <c r="A24" s="95"/>
      <c r="B24" s="92" t="s">
        <v>13</v>
      </c>
      <c r="C24" s="87">
        <f t="shared" ref="C24:C27" si="4">D3</f>
        <v>2.6075549960367739</v>
      </c>
      <c r="D24" s="75">
        <f t="shared" ref="D24:D29" si="5">C24*(100-E24)/100</f>
        <v>0.86049314869213533</v>
      </c>
      <c r="E24" s="76">
        <v>67</v>
      </c>
      <c r="F24" s="95"/>
      <c r="G24" s="92" t="s">
        <v>77</v>
      </c>
      <c r="H24" s="87">
        <f t="shared" ref="H24:H25" si="6">J3</f>
        <v>1.4323456924744558</v>
      </c>
      <c r="I24" s="105">
        <f t="shared" ref="I24:I25" si="7">K3</f>
        <v>3.6039665810647596</v>
      </c>
      <c r="J24" s="95"/>
      <c r="K24" s="106" t="s">
        <v>13</v>
      </c>
      <c r="L24" s="125">
        <f t="shared" ref="L24:L29" si="8">$H$23/C24</f>
        <v>1.3510843352675903</v>
      </c>
      <c r="M24" s="56">
        <f t="shared" ref="M24:M29" si="9">$H$24/C24</f>
        <v>0.54930603367962705</v>
      </c>
      <c r="N24" s="126">
        <f t="shared" ref="N24:N29" si="10">$H$25/C24</f>
        <v>1.2014379763619811</v>
      </c>
      <c r="O24" s="126">
        <f t="shared" ref="O24:O29" si="11">$I$23/C24</f>
        <v>2.3094364151019473</v>
      </c>
      <c r="P24" s="126">
        <f t="shared" ref="P24:P29" si="12">$I$24/C24</f>
        <v>1.3821248589358357</v>
      </c>
      <c r="Q24" s="127">
        <f t="shared" ref="Q24:Q29" si="13">$I$25/C24</f>
        <v>3.6960267517089953</v>
      </c>
      <c r="R24" s="95"/>
    </row>
    <row r="25" spans="1:18" ht="16" thickBot="1" x14ac:dyDescent="0.4">
      <c r="A25" s="95"/>
      <c r="B25" s="92" t="s">
        <v>14</v>
      </c>
      <c r="C25" s="87">
        <f t="shared" si="4"/>
        <v>40.438947146480352</v>
      </c>
      <c r="D25" s="75">
        <f t="shared" si="5"/>
        <v>12.131684143944106</v>
      </c>
      <c r="E25" s="76">
        <v>70</v>
      </c>
      <c r="F25" s="95"/>
      <c r="G25" s="93" t="s">
        <v>78</v>
      </c>
      <c r="H25" s="103">
        <f t="shared" si="6"/>
        <v>3.1328155976909953</v>
      </c>
      <c r="I25" s="104">
        <f t="shared" si="7"/>
        <v>9.63759302190436</v>
      </c>
      <c r="J25" s="95"/>
      <c r="K25" s="106" t="s">
        <v>14</v>
      </c>
      <c r="L25" s="128">
        <f t="shared" si="8"/>
        <v>8.7119644725979439E-2</v>
      </c>
      <c r="M25" s="56">
        <f t="shared" si="9"/>
        <v>3.541995510630206E-2</v>
      </c>
      <c r="N25" s="56">
        <f t="shared" si="10"/>
        <v>7.7470256244385513E-2</v>
      </c>
      <c r="O25" s="56">
        <f t="shared" si="11"/>
        <v>0.14891541168011022</v>
      </c>
      <c r="P25" s="56">
        <f t="shared" si="12"/>
        <v>8.9121177364243881E-2</v>
      </c>
      <c r="Q25" s="129">
        <f t="shared" si="13"/>
        <v>0.23832452875181193</v>
      </c>
      <c r="R25" s="95"/>
    </row>
    <row r="26" spans="1:18" ht="16" thickTop="1" x14ac:dyDescent="0.35">
      <c r="A26" s="95"/>
      <c r="B26" s="92" t="s">
        <v>15</v>
      </c>
      <c r="C26" s="87">
        <f t="shared" si="4"/>
        <v>192.97859294065037</v>
      </c>
      <c r="D26" s="75">
        <f t="shared" si="5"/>
        <v>59.82336381160161</v>
      </c>
      <c r="E26" s="76">
        <v>69</v>
      </c>
      <c r="F26" s="95"/>
      <c r="G26" s="95"/>
      <c r="H26" s="95"/>
      <c r="I26" s="95"/>
      <c r="J26" s="95"/>
      <c r="K26" s="106" t="s">
        <v>15</v>
      </c>
      <c r="L26" s="128">
        <f t="shared" si="8"/>
        <v>1.8256049309974594E-2</v>
      </c>
      <c r="M26" s="56">
        <f t="shared" si="9"/>
        <v>7.4223035345426461E-3</v>
      </c>
      <c r="N26" s="56">
        <f t="shared" si="10"/>
        <v>1.6234005803195371E-2</v>
      </c>
      <c r="O26" s="56">
        <f t="shared" si="11"/>
        <v>3.1205442896354681E-2</v>
      </c>
      <c r="P26" s="56">
        <f t="shared" si="12"/>
        <v>1.8675473409494398E-2</v>
      </c>
      <c r="Q26" s="129">
        <f t="shared" si="13"/>
        <v>4.9941254493799499E-2</v>
      </c>
      <c r="R26" s="95"/>
    </row>
    <row r="27" spans="1:18" ht="16" thickBot="1" x14ac:dyDescent="0.4">
      <c r="A27" s="95"/>
      <c r="B27" s="93" t="s">
        <v>16</v>
      </c>
      <c r="C27" s="88">
        <f t="shared" si="4"/>
        <v>1377.7056018595913</v>
      </c>
      <c r="D27" s="77">
        <f t="shared" si="5"/>
        <v>495.97401666945285</v>
      </c>
      <c r="E27" s="78">
        <v>64</v>
      </c>
      <c r="F27" s="95"/>
      <c r="J27" s="95"/>
      <c r="K27" s="107" t="s">
        <v>16</v>
      </c>
      <c r="L27" s="130">
        <f t="shared" si="8"/>
        <v>2.5571694734627909E-3</v>
      </c>
      <c r="M27" s="131">
        <f t="shared" si="9"/>
        <v>1.0396602079146028E-3</v>
      </c>
      <c r="N27" s="131">
        <f t="shared" si="10"/>
        <v>2.2739368944006632E-3</v>
      </c>
      <c r="O27" s="131">
        <f t="shared" si="11"/>
        <v>4.3710227018747862E-3</v>
      </c>
      <c r="P27" s="131">
        <f t="shared" si="12"/>
        <v>2.6159192328173877E-3</v>
      </c>
      <c r="Q27" s="132">
        <f t="shared" si="13"/>
        <v>6.9953936522402079E-3</v>
      </c>
      <c r="R27" s="95"/>
    </row>
    <row r="28" spans="1:18" ht="16.5" thickTop="1" thickBot="1" x14ac:dyDescent="0.4">
      <c r="A28" s="95"/>
      <c r="B28" s="94" t="s">
        <v>53</v>
      </c>
      <c r="C28" s="89">
        <f>D15</f>
        <v>14.380909876309438</v>
      </c>
      <c r="D28" s="81">
        <f t="shared" si="5"/>
        <v>4.314272962892832</v>
      </c>
      <c r="E28" s="82">
        <v>70</v>
      </c>
      <c r="F28" s="95"/>
      <c r="G28" s="153" t="s">
        <v>81</v>
      </c>
      <c r="H28" s="154" t="s">
        <v>82</v>
      </c>
      <c r="I28" s="154" t="s">
        <v>82</v>
      </c>
      <c r="J28" s="95"/>
      <c r="K28" s="108" t="s">
        <v>53</v>
      </c>
      <c r="L28" s="133">
        <f t="shared" si="8"/>
        <v>0.24497940247144781</v>
      </c>
      <c r="M28" s="134">
        <f t="shared" si="9"/>
        <v>9.9600491540110914E-2</v>
      </c>
      <c r="N28" s="134">
        <f t="shared" si="10"/>
        <v>0.21784543708544313</v>
      </c>
      <c r="O28" s="134">
        <f t="shared" si="11"/>
        <v>0.41874836251833575</v>
      </c>
      <c r="P28" s="134">
        <f t="shared" si="12"/>
        <v>0.25060768839124681</v>
      </c>
      <c r="Q28" s="135">
        <f t="shared" si="13"/>
        <v>0.67016573393460743</v>
      </c>
      <c r="R28" s="95"/>
    </row>
    <row r="29" spans="1:18" ht="16.5" thickTop="1" thickBot="1" x14ac:dyDescent="0.4">
      <c r="A29" s="95"/>
      <c r="B29" s="93" t="s">
        <v>52</v>
      </c>
      <c r="C29" s="88">
        <f>D16</f>
        <v>737.70224790042835</v>
      </c>
      <c r="D29" s="77">
        <f t="shared" si="5"/>
        <v>265.5728092441542</v>
      </c>
      <c r="E29" s="78">
        <v>64</v>
      </c>
      <c r="F29" s="95"/>
      <c r="G29" s="155">
        <f>SUM('2021 Métro INSEE'!E19:E21)</f>
        <v>2446848</v>
      </c>
      <c r="H29" s="154">
        <f>G29*H23/100000</f>
        <v>86.203108556251976</v>
      </c>
      <c r="I29" s="154">
        <f>G29*I25/100000</f>
        <v>235.81725210460641</v>
      </c>
      <c r="J29" s="95"/>
      <c r="K29" s="109" t="s">
        <v>52</v>
      </c>
      <c r="L29" s="136">
        <f t="shared" si="8"/>
        <v>4.7756757126888282E-3</v>
      </c>
      <c r="M29" s="137">
        <f t="shared" si="9"/>
        <v>1.9416311886686663E-3</v>
      </c>
      <c r="N29" s="137">
        <f t="shared" si="10"/>
        <v>4.2467209590417955E-3</v>
      </c>
      <c r="O29" s="137">
        <f t="shared" si="11"/>
        <v>8.1631613287982806E-3</v>
      </c>
      <c r="P29" s="137">
        <f t="shared" si="12"/>
        <v>4.8853946037469669E-3</v>
      </c>
      <c r="Q29" s="138">
        <f t="shared" si="13"/>
        <v>1.3064340049571325E-2</v>
      </c>
      <c r="R29" s="95"/>
    </row>
    <row r="30" spans="1:18" ht="6.9" customHeight="1" thickTop="1" thickBot="1" x14ac:dyDescent="0.4">
      <c r="A30" s="95"/>
      <c r="B30" s="96"/>
      <c r="C30" s="97"/>
      <c r="D30" s="97"/>
      <c r="E30" s="97"/>
      <c r="F30" s="95"/>
      <c r="J30" s="95"/>
      <c r="K30" s="96"/>
      <c r="L30" s="115"/>
      <c r="M30" s="115"/>
      <c r="N30" s="115"/>
      <c r="O30" s="115"/>
      <c r="P30" s="115"/>
      <c r="Q30" s="116"/>
      <c r="R30" s="95"/>
    </row>
    <row r="31" spans="1:18" ht="21.5" customHeight="1" thickTop="1" thickBot="1" x14ac:dyDescent="0.4">
      <c r="A31" s="95"/>
      <c r="B31" s="95"/>
      <c r="C31" s="95"/>
      <c r="D31" s="95"/>
      <c r="E31" s="95"/>
      <c r="F31" s="95"/>
      <c r="J31" s="95"/>
      <c r="K31" s="117"/>
      <c r="L31" s="212" t="s">
        <v>70</v>
      </c>
      <c r="M31" s="213"/>
      <c r="N31" s="213"/>
      <c r="O31" s="213"/>
      <c r="P31" s="213"/>
      <c r="Q31" s="214"/>
      <c r="R31" s="95"/>
    </row>
    <row r="32" spans="1:18" ht="16" thickTop="1" x14ac:dyDescent="0.35">
      <c r="J32" s="95"/>
      <c r="K32" s="108" t="s">
        <v>12</v>
      </c>
      <c r="L32" s="119" t="s">
        <v>79</v>
      </c>
      <c r="M32" s="120" t="s">
        <v>79</v>
      </c>
      <c r="N32" s="120" t="s">
        <v>79</v>
      </c>
      <c r="O32" s="120" t="s">
        <v>79</v>
      </c>
      <c r="P32" s="120" t="s">
        <v>79</v>
      </c>
      <c r="Q32" s="121" t="s">
        <v>79</v>
      </c>
      <c r="R32" s="95"/>
    </row>
    <row r="33" spans="10:18" ht="15.5" x14ac:dyDescent="0.35">
      <c r="J33" s="95"/>
      <c r="K33" s="106" t="s">
        <v>13</v>
      </c>
      <c r="L33" s="125">
        <f t="shared" ref="L33:L38" si="14">$H$23/D24</f>
        <v>4.0941949553563344</v>
      </c>
      <c r="M33" s="126">
        <f t="shared" ref="M33:M38" si="15">$H$24/D24</f>
        <v>1.6645637384231122</v>
      </c>
      <c r="N33" s="126">
        <f t="shared" ref="N33:N38" si="16">$H$25/D24</f>
        <v>3.6407211404908519</v>
      </c>
      <c r="O33" s="126">
        <f t="shared" ref="O33:O38" si="17">$I$23/D24</f>
        <v>6.998292166975598</v>
      </c>
      <c r="P33" s="126">
        <f t="shared" ref="P33:P38" si="18">$I$24/D24</f>
        <v>4.1882571482904112</v>
      </c>
      <c r="Q33" s="127">
        <f t="shared" ref="Q33:Q38" si="19">$I$25/D24</f>
        <v>11.200081065784836</v>
      </c>
      <c r="R33" s="95"/>
    </row>
    <row r="34" spans="10:18" ht="15.5" x14ac:dyDescent="0.35">
      <c r="J34" s="95"/>
      <c r="K34" s="106" t="s">
        <v>14</v>
      </c>
      <c r="L34" s="139">
        <f t="shared" si="14"/>
        <v>0.29039881575326482</v>
      </c>
      <c r="M34" s="140">
        <f t="shared" si="15"/>
        <v>0.11806651702100684</v>
      </c>
      <c r="N34" s="140">
        <f t="shared" si="16"/>
        <v>0.25823418748128502</v>
      </c>
      <c r="O34" s="140">
        <f t="shared" si="17"/>
        <v>0.49638470560036735</v>
      </c>
      <c r="P34" s="140">
        <f t="shared" si="18"/>
        <v>0.29707059121414625</v>
      </c>
      <c r="Q34" s="141">
        <f t="shared" si="19"/>
        <v>0.79441509583937309</v>
      </c>
      <c r="R34" s="95"/>
    </row>
    <row r="35" spans="10:18" ht="15.5" x14ac:dyDescent="0.35">
      <c r="J35" s="95"/>
      <c r="K35" s="106" t="s">
        <v>15</v>
      </c>
      <c r="L35" s="139">
        <f t="shared" si="14"/>
        <v>5.8890481645079346E-2</v>
      </c>
      <c r="M35" s="140">
        <f t="shared" si="15"/>
        <v>2.3942914627556926E-2</v>
      </c>
      <c r="N35" s="140">
        <f t="shared" si="16"/>
        <v>5.2367760655468942E-2</v>
      </c>
      <c r="O35" s="140">
        <f t="shared" si="17"/>
        <v>0.10066271902049898</v>
      </c>
      <c r="P35" s="140">
        <f t="shared" si="18"/>
        <v>6.024346261127226E-2</v>
      </c>
      <c r="Q35" s="141">
        <f t="shared" si="19"/>
        <v>0.16110082094774034</v>
      </c>
      <c r="R35" s="95"/>
    </row>
    <row r="36" spans="10:18" ht="16" thickBot="1" x14ac:dyDescent="0.4">
      <c r="J36" s="95"/>
      <c r="K36" s="107" t="s">
        <v>16</v>
      </c>
      <c r="L36" s="142">
        <f t="shared" si="14"/>
        <v>7.1032485373966415E-3</v>
      </c>
      <c r="M36" s="143">
        <f t="shared" si="15"/>
        <v>2.8879450219850078E-3</v>
      </c>
      <c r="N36" s="143">
        <f t="shared" si="16"/>
        <v>6.3164913733351749E-3</v>
      </c>
      <c r="O36" s="143">
        <f t="shared" si="17"/>
        <v>1.2141729727429962E-2</v>
      </c>
      <c r="P36" s="143">
        <f t="shared" si="18"/>
        <v>7.2664423133816328E-3</v>
      </c>
      <c r="Q36" s="144">
        <f t="shared" si="19"/>
        <v>1.9431649034000579E-2</v>
      </c>
      <c r="R36" s="95"/>
    </row>
    <row r="37" spans="10:18" ht="16" thickTop="1" x14ac:dyDescent="0.35">
      <c r="J37" s="95"/>
      <c r="K37" s="108" t="s">
        <v>53</v>
      </c>
      <c r="L37" s="145">
        <f t="shared" si="14"/>
        <v>0.8165980082381592</v>
      </c>
      <c r="M37" s="146">
        <f t="shared" si="15"/>
        <v>0.33200163846703634</v>
      </c>
      <c r="N37" s="146">
        <f t="shared" si="16"/>
        <v>0.72615145695147698</v>
      </c>
      <c r="O37" s="147">
        <f t="shared" si="17"/>
        <v>1.395827875061119</v>
      </c>
      <c r="P37" s="146">
        <f t="shared" si="18"/>
        <v>0.83535896130415599</v>
      </c>
      <c r="Q37" s="148">
        <f t="shared" si="19"/>
        <v>2.2338857797820246</v>
      </c>
      <c r="R37" s="95"/>
    </row>
    <row r="38" spans="10:18" ht="16" thickBot="1" x14ac:dyDescent="0.4">
      <c r="J38" s="95"/>
      <c r="K38" s="109" t="s">
        <v>52</v>
      </c>
      <c r="L38" s="149">
        <f t="shared" si="14"/>
        <v>1.3265765868580078E-2</v>
      </c>
      <c r="M38" s="150">
        <f t="shared" si="15"/>
        <v>5.3934199685240726E-3</v>
      </c>
      <c r="N38" s="150">
        <f t="shared" si="16"/>
        <v>1.1796447108449432E-2</v>
      </c>
      <c r="O38" s="150">
        <f t="shared" si="17"/>
        <v>2.267544813555078E-2</v>
      </c>
      <c r="P38" s="150">
        <f t="shared" si="18"/>
        <v>1.3570540565963796E-2</v>
      </c>
      <c r="Q38" s="151">
        <f t="shared" si="19"/>
        <v>3.6289833471031457E-2</v>
      </c>
      <c r="R38" s="95"/>
    </row>
    <row r="39" spans="10:18" ht="15" thickTop="1" x14ac:dyDescent="0.35">
      <c r="J39" s="95"/>
      <c r="K39" s="95"/>
      <c r="L39" s="95"/>
      <c r="M39" s="95"/>
      <c r="N39" s="95"/>
      <c r="O39" s="95"/>
      <c r="P39" s="95"/>
      <c r="Q39" s="95"/>
      <c r="R39" s="95"/>
    </row>
    <row r="40" spans="10:18" x14ac:dyDescent="0.35">
      <c r="J40" s="95"/>
      <c r="K40" s="95"/>
      <c r="L40" s="95"/>
      <c r="M40" s="95"/>
      <c r="N40" s="95"/>
      <c r="O40" s="95"/>
      <c r="P40" s="95"/>
      <c r="Q40" s="95"/>
      <c r="R40" s="95"/>
    </row>
    <row r="41" spans="10:18" ht="15.5" x14ac:dyDescent="0.35">
      <c r="K41" s="152"/>
      <c r="L41" s="16"/>
    </row>
    <row r="42" spans="10:18" x14ac:dyDescent="0.35">
      <c r="K42" s="16"/>
    </row>
  </sheetData>
  <mergeCells count="2">
    <mergeCell ref="L21:Q21"/>
    <mergeCell ref="L31:Q3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2" sqref="B2"/>
    </sheetView>
  </sheetViews>
  <sheetFormatPr baseColWidth="10" defaultRowHeight="14.5" x14ac:dyDescent="0.35"/>
  <cols>
    <col min="1" max="1" width="19.36328125" customWidth="1"/>
    <col min="2" max="3" width="28" customWidth="1"/>
    <col min="4" max="4" width="3.6328125" customWidth="1"/>
    <col min="5" max="5" width="28" customWidth="1"/>
    <col min="6" max="6" width="19.81640625" customWidth="1"/>
    <col min="7" max="7" width="19.26953125" customWidth="1"/>
    <col min="8" max="8" width="21.453125" customWidth="1"/>
    <col min="9" max="9" width="24.36328125" customWidth="1"/>
  </cols>
  <sheetData>
    <row r="1" spans="1:9" ht="45" customHeight="1" x14ac:dyDescent="0.35">
      <c r="A1" s="31" t="s">
        <v>11</v>
      </c>
      <c r="B1" s="46" t="s">
        <v>32</v>
      </c>
      <c r="C1" s="33" t="s">
        <v>49</v>
      </c>
      <c r="D1" s="45"/>
      <c r="E1" s="31" t="s">
        <v>19</v>
      </c>
      <c r="F1" s="46" t="s">
        <v>41</v>
      </c>
      <c r="G1" s="46" t="s">
        <v>42</v>
      </c>
      <c r="H1" s="46" t="s">
        <v>50</v>
      </c>
      <c r="I1" s="33" t="s">
        <v>51</v>
      </c>
    </row>
    <row r="2" spans="1:9" x14ac:dyDescent="0.35">
      <c r="A2" s="34" t="s">
        <v>12</v>
      </c>
      <c r="B2" s="29">
        <f>SPF_3juin21!D2</f>
        <v>5.2467892928770899E-5</v>
      </c>
      <c r="C2" s="39">
        <f>B2*1000</f>
        <v>5.2467892928770903E-2</v>
      </c>
      <c r="E2" s="34" t="s">
        <v>20</v>
      </c>
      <c r="F2" s="29">
        <f>Deces_vaccins_27mai!E4</f>
        <v>3.5230267084940285E-3</v>
      </c>
      <c r="G2" s="29">
        <f>Deces_vaccins_27mai!F4</f>
        <v>6.0219824622283393E-3</v>
      </c>
      <c r="H2" s="29">
        <f>F2*1000</f>
        <v>3.5230267084940285</v>
      </c>
      <c r="I2" s="39">
        <f>G2*1000</f>
        <v>6.0219824622283395</v>
      </c>
    </row>
    <row r="3" spans="1:9" x14ac:dyDescent="0.35">
      <c r="A3" s="34" t="s">
        <v>13</v>
      </c>
      <c r="B3" s="29">
        <f>SPF_3juin21!D3</f>
        <v>2.6461536719649494E-3</v>
      </c>
      <c r="C3" s="39">
        <f t="shared" ref="C3:C6" si="0">B3*1000</f>
        <v>2.6461536719649494</v>
      </c>
      <c r="E3" s="34" t="s">
        <v>21</v>
      </c>
      <c r="F3" s="29">
        <f>Deces_vaccins_27mai!E5</f>
        <v>1.4323456924744558E-3</v>
      </c>
      <c r="G3" s="29">
        <f>Deces_vaccins_27mai!F5</f>
        <v>3.6039665810647598E-3</v>
      </c>
      <c r="H3" s="29">
        <f t="shared" ref="H3:I5" si="1">F3*1000</f>
        <v>1.4323456924744558</v>
      </c>
      <c r="I3" s="39">
        <f t="shared" si="1"/>
        <v>3.6039665810647596</v>
      </c>
    </row>
    <row r="4" spans="1:9" x14ac:dyDescent="0.35">
      <c r="A4" s="34" t="s">
        <v>14</v>
      </c>
      <c r="B4" s="29">
        <f>SPF_3juin21!D4</f>
        <v>4.1003653890404453E-2</v>
      </c>
      <c r="C4" s="39">
        <f t="shared" si="0"/>
        <v>41.003653890404451</v>
      </c>
      <c r="E4" s="34" t="s">
        <v>22</v>
      </c>
      <c r="F4" s="29">
        <f>Deces_vaccins_27mai!E6</f>
        <v>3.1328155976909954E-3</v>
      </c>
      <c r="G4" s="29">
        <f>Deces_vaccins_27mai!F6</f>
        <v>9.6375930219043601E-3</v>
      </c>
      <c r="H4" s="29">
        <f t="shared" si="1"/>
        <v>3.1328155976909953</v>
      </c>
      <c r="I4" s="39">
        <f t="shared" si="1"/>
        <v>9.63759302190436</v>
      </c>
    </row>
    <row r="5" spans="1:9" ht="15" thickBot="1" x14ac:dyDescent="0.4">
      <c r="A5" s="34" t="s">
        <v>15</v>
      </c>
      <c r="B5" s="29">
        <f>SPF_3juin21!D5</f>
        <v>0.19567522519928315</v>
      </c>
      <c r="C5" s="39">
        <f t="shared" si="0"/>
        <v>195.67522519928315</v>
      </c>
      <c r="E5" s="40" t="s">
        <v>47</v>
      </c>
      <c r="F5" s="41">
        <f>Deces_vaccins_27mai!E7</f>
        <v>5.4310635108566956E-4</v>
      </c>
      <c r="G5" s="41">
        <f>Deces_vaccins_27mai!F7</f>
        <v>5.4310635108566956E-4</v>
      </c>
      <c r="H5" s="41">
        <f t="shared" si="1"/>
        <v>0.54310635108566951</v>
      </c>
      <c r="I5" s="47">
        <f t="shared" si="1"/>
        <v>0.54310635108566951</v>
      </c>
    </row>
    <row r="6" spans="1:9" ht="15" thickBot="1" x14ac:dyDescent="0.4">
      <c r="A6" s="40" t="s">
        <v>16</v>
      </c>
      <c r="B6" s="41">
        <f>SPF_3juin21!D6</f>
        <v>1.3847109115659255</v>
      </c>
      <c r="C6" s="47">
        <f t="shared" si="0"/>
        <v>1384.7109115659255</v>
      </c>
    </row>
    <row r="13" spans="1:9" ht="15" thickBot="1" x14ac:dyDescent="0.4"/>
    <row r="14" spans="1:9" x14ac:dyDescent="0.35">
      <c r="A14" s="48" t="s">
        <v>54</v>
      </c>
      <c r="B14" s="49"/>
      <c r="C14" s="50"/>
    </row>
    <row r="15" spans="1:9" x14ac:dyDescent="0.35">
      <c r="A15" s="38" t="s">
        <v>53</v>
      </c>
      <c r="B15" s="29">
        <f>SPF_3juin21!D15</f>
        <v>1.458255671831243E-2</v>
      </c>
      <c r="C15" s="39">
        <f t="shared" ref="C15:C16" si="2">B15*1000</f>
        <v>14.58255671831243</v>
      </c>
    </row>
    <row r="16" spans="1:9" ht="15" thickBot="1" x14ac:dyDescent="0.4">
      <c r="A16" s="51" t="s">
        <v>52</v>
      </c>
      <c r="B16" s="41">
        <f>SPF_3juin21!D16</f>
        <v>0.74237995977460602</v>
      </c>
      <c r="C16" s="47">
        <f t="shared" si="2"/>
        <v>742.37995977460605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SPF_deces_1janv21-1juil21</vt:lpstr>
      <vt:lpstr>2021 Métro INSEE</vt:lpstr>
      <vt:lpstr>SPF_deces_1juil</vt:lpstr>
      <vt:lpstr>Deces_vaccins_1juil</vt:lpstr>
      <vt:lpstr>Covid-vs-Vaccin 1juil</vt:lpstr>
      <vt:lpstr>SPF_27mai</vt:lpstr>
      <vt:lpstr>Deces_vaccins_27mai</vt:lpstr>
      <vt:lpstr>Covid-vs-Vaccin 27mai</vt:lpstr>
      <vt:lpstr>Covid-vs-Vaccin 3juin</vt:lpstr>
      <vt:lpstr>SPF_3juin21</vt:lpstr>
      <vt:lpstr>Deces_vaccins_13mai</vt:lpstr>
      <vt:lpstr>Feuil5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IsaDell</cp:lastModifiedBy>
  <dcterms:created xsi:type="dcterms:W3CDTF">2021-05-26T09:16:06Z</dcterms:created>
  <dcterms:modified xsi:type="dcterms:W3CDTF">2021-08-06T22:36:15Z</dcterms:modified>
</cp:coreProperties>
</file>